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ИПР 2025-2029\ИПР_15.10.2025\1.Формы 1-20\"/>
    </mc:Choice>
  </mc:AlternateContent>
  <bookViews>
    <workbookView xWindow="0" yWindow="0" windowWidth="35310" windowHeight="15315" activeTab="2"/>
  </bookViews>
  <sheets>
    <sheet name="20.1" sheetId="1" r:id="rId1"/>
    <sheet name="20.2" sheetId="2" r:id="rId2"/>
    <sheet name="20.3" sheetId="3" r:id="rId3"/>
    <sheet name="20.4" sheetId="4" r:id="rId4"/>
  </sheets>
  <definedNames>
    <definedName name="_xlnm._FilterDatabase" localSheetId="0" hidden="1">'20.1'!$B$18:$V$302</definedName>
    <definedName name="_xlnm.Print_Titles" localSheetId="0">'20.1'!$18:$18</definedName>
    <definedName name="_xlnm.Print_Area" localSheetId="0">'20.1'!$A$1:$V$302</definedName>
    <definedName name="_xlnm.Print_Area" localSheetId="1">'20.2'!$A$1:$P$19</definedName>
    <definedName name="_xlnm.Print_Area" localSheetId="2">'20.3'!$A$1:$AA$97</definedName>
    <definedName name="_xlnm.Print_Area" localSheetId="3">'20.4'!$A$1:$M$17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301" i="1" l="1"/>
  <c r="U300" i="1"/>
  <c r="U299" i="1"/>
  <c r="X301" i="1" s="1"/>
  <c r="Y301" i="1" s="1"/>
  <c r="G97" i="3" s="1"/>
  <c r="P97" i="3"/>
  <c r="Y97" i="3" s="1"/>
  <c r="AC97" i="3" s="1"/>
  <c r="K97" i="3"/>
  <c r="M97" i="3" s="1"/>
  <c r="U298" i="1"/>
  <c r="U297" i="1"/>
  <c r="U296" i="1"/>
  <c r="P96" i="3"/>
  <c r="Y96" i="3" s="1"/>
  <c r="AC96" i="3" s="1"/>
  <c r="K96" i="3"/>
  <c r="M96" i="3" s="1"/>
  <c r="U295" i="1"/>
  <c r="U294" i="1"/>
  <c r="U293" i="1"/>
  <c r="P95" i="3"/>
  <c r="Y95" i="3" s="1"/>
  <c r="AC95" i="3" s="1"/>
  <c r="K95" i="3"/>
  <c r="M95" i="3" s="1"/>
  <c r="Y94" i="3"/>
  <c r="U291" i="1"/>
  <c r="U292" i="1"/>
  <c r="U290" i="1"/>
  <c r="U289" i="1"/>
  <c r="U288" i="1"/>
  <c r="P94" i="3"/>
  <c r="K94" i="3"/>
  <c r="M94" i="3" s="1"/>
  <c r="U287" i="1"/>
  <c r="U286" i="1"/>
  <c r="U285" i="1"/>
  <c r="U284" i="1"/>
  <c r="P93" i="3"/>
  <c r="X93" i="3" s="1"/>
  <c r="AC93" i="3" s="1"/>
  <c r="K93" i="3"/>
  <c r="M93" i="3" s="1"/>
  <c r="U283" i="1"/>
  <c r="U282" i="1"/>
  <c r="U281" i="1"/>
  <c r="U280" i="1"/>
  <c r="P92" i="3"/>
  <c r="X92" i="3" s="1"/>
  <c r="AC92" i="3" s="1"/>
  <c r="K92" i="3"/>
  <c r="M92" i="3" s="1"/>
  <c r="U279" i="1"/>
  <c r="U278" i="1"/>
  <c r="U277" i="1"/>
  <c r="U276" i="1"/>
  <c r="P91" i="3"/>
  <c r="X91" i="3" s="1"/>
  <c r="AC91" i="3" s="1"/>
  <c r="K91" i="3"/>
  <c r="M91" i="3" s="1"/>
  <c r="U275" i="1"/>
  <c r="U274" i="1"/>
  <c r="U273" i="1"/>
  <c r="U272" i="1"/>
  <c r="P90" i="3"/>
  <c r="X90" i="3" s="1"/>
  <c r="AC90" i="3" s="1"/>
  <c r="K90" i="3"/>
  <c r="M90" i="3" s="1"/>
  <c r="U271" i="1"/>
  <c r="U270" i="1"/>
  <c r="U269" i="1"/>
  <c r="U268" i="1"/>
  <c r="P89" i="3"/>
  <c r="X89" i="3" s="1"/>
  <c r="AC89" i="3" s="1"/>
  <c r="K89" i="3"/>
  <c r="M89" i="3" s="1"/>
  <c r="U267" i="1"/>
  <c r="U266" i="1"/>
  <c r="U265" i="1"/>
  <c r="U264" i="1"/>
  <c r="P88" i="3"/>
  <c r="X88" i="3" s="1"/>
  <c r="AC88" i="3" s="1"/>
  <c r="K88" i="3"/>
  <c r="M88" i="3" s="1"/>
  <c r="U263" i="1"/>
  <c r="U262" i="1"/>
  <c r="U261" i="1"/>
  <c r="U260" i="1"/>
  <c r="P87" i="3"/>
  <c r="X87" i="3" s="1"/>
  <c r="AC87" i="3" s="1"/>
  <c r="K87" i="3"/>
  <c r="M87" i="3" s="1"/>
  <c r="U259" i="1"/>
  <c r="U258" i="1"/>
  <c r="U257" i="1"/>
  <c r="U256" i="1"/>
  <c r="P86" i="3"/>
  <c r="K86" i="3"/>
  <c r="M86" i="3" s="1"/>
  <c r="X255" i="1"/>
  <c r="U255" i="1"/>
  <c r="U254" i="1"/>
  <c r="U253" i="1"/>
  <c r="P85" i="3"/>
  <c r="Z85" i="3" s="1"/>
  <c r="AC85" i="3" s="1"/>
  <c r="K85" i="3"/>
  <c r="M85" i="3" s="1"/>
  <c r="U252" i="1"/>
  <c r="U251" i="1"/>
  <c r="U250" i="1"/>
  <c r="U249" i="1"/>
  <c r="P84" i="3"/>
  <c r="Z84" i="3" s="1"/>
  <c r="AC84" i="3" s="1"/>
  <c r="K84" i="3"/>
  <c r="M84" i="3" s="1"/>
  <c r="U248" i="1"/>
  <c r="U247" i="1"/>
  <c r="U246" i="1"/>
  <c r="U245" i="1"/>
  <c r="P83" i="3"/>
  <c r="Z83" i="3" s="1"/>
  <c r="AC83" i="3" s="1"/>
  <c r="K83" i="3"/>
  <c r="M83" i="3" s="1"/>
  <c r="Z82" i="3"/>
  <c r="U244" i="1"/>
  <c r="U243" i="1"/>
  <c r="U242" i="1"/>
  <c r="U241" i="1"/>
  <c r="P82" i="3"/>
  <c r="K82" i="3"/>
  <c r="M82" i="3" s="1"/>
  <c r="U240" i="1"/>
  <c r="U239" i="1"/>
  <c r="U238" i="1"/>
  <c r="U237" i="1"/>
  <c r="X240" i="1" s="1"/>
  <c r="Y240" i="1" s="1"/>
  <c r="G81" i="3" s="1"/>
  <c r="P81" i="3"/>
  <c r="Y81" i="3" s="1"/>
  <c r="AC81" i="3" s="1"/>
  <c r="K81" i="3"/>
  <c r="M81" i="3" s="1"/>
  <c r="U236" i="1"/>
  <c r="U235" i="1"/>
  <c r="U234" i="1"/>
  <c r="U233" i="1"/>
  <c r="P80" i="3"/>
  <c r="Y80" i="3" s="1"/>
  <c r="AC80" i="3" s="1"/>
  <c r="K80" i="3"/>
  <c r="M80" i="3" s="1"/>
  <c r="U232" i="1"/>
  <c r="U231" i="1"/>
  <c r="U230" i="1"/>
  <c r="U229" i="1"/>
  <c r="P79" i="3"/>
  <c r="Y79" i="3" s="1"/>
  <c r="AC79" i="3" s="1"/>
  <c r="K79" i="3"/>
  <c r="M79" i="3" s="1"/>
  <c r="U228" i="1"/>
  <c r="U227" i="1"/>
  <c r="U226" i="1"/>
  <c r="U225" i="1"/>
  <c r="P78" i="3"/>
  <c r="Y78" i="3" s="1"/>
  <c r="AC78" i="3" s="1"/>
  <c r="K78" i="3"/>
  <c r="M78" i="3" s="1"/>
  <c r="U223" i="1"/>
  <c r="U222" i="1"/>
  <c r="U224" i="1"/>
  <c r="U221" i="1"/>
  <c r="X224" i="1" s="1"/>
  <c r="Y224" i="1" s="1"/>
  <c r="G77" i="3" s="1"/>
  <c r="P77" i="3"/>
  <c r="Y77" i="3" s="1"/>
  <c r="AC77" i="3" s="1"/>
  <c r="U220" i="1"/>
  <c r="U219" i="1"/>
  <c r="P76" i="3"/>
  <c r="U218" i="1"/>
  <c r="U217" i="1"/>
  <c r="P75" i="3"/>
  <c r="X75" i="3" s="1"/>
  <c r="AC75" i="3" s="1"/>
  <c r="K75" i="3"/>
  <c r="M75" i="3" s="1"/>
  <c r="U216" i="1"/>
  <c r="U215" i="1"/>
  <c r="P74" i="3"/>
  <c r="X74" i="3" s="1"/>
  <c r="AC74" i="3" s="1"/>
  <c r="K74" i="3"/>
  <c r="M74" i="3" s="1"/>
  <c r="U214" i="1"/>
  <c r="U213" i="1"/>
  <c r="U212" i="1"/>
  <c r="U211" i="1"/>
  <c r="X214" i="1" s="1"/>
  <c r="Y214" i="1" s="1"/>
  <c r="G73" i="3" s="1"/>
  <c r="H73" i="3" s="1"/>
  <c r="O73" i="3" s="1"/>
  <c r="P73" i="3"/>
  <c r="X73" i="3" s="1"/>
  <c r="AC73" i="3" s="1"/>
  <c r="K73" i="3"/>
  <c r="M73" i="3" s="1"/>
  <c r="U210" i="1"/>
  <c r="X210" i="1" s="1"/>
  <c r="Y210" i="1" s="1"/>
  <c r="G72" i="3" s="1"/>
  <c r="H72" i="3" s="1"/>
  <c r="O72" i="3" s="1"/>
  <c r="P72" i="3"/>
  <c r="X72" i="3" s="1"/>
  <c r="AC72" i="3" s="1"/>
  <c r="K72" i="3"/>
  <c r="M72" i="3" s="1"/>
  <c r="U209" i="1"/>
  <c r="U208" i="1"/>
  <c r="P71" i="3"/>
  <c r="K71" i="3"/>
  <c r="M71" i="3" s="1"/>
  <c r="U207" i="1"/>
  <c r="U206" i="1"/>
  <c r="U205" i="1"/>
  <c r="U204" i="1"/>
  <c r="U203" i="1"/>
  <c r="U202" i="1"/>
  <c r="U201" i="1"/>
  <c r="P70" i="3"/>
  <c r="Z70" i="3" s="1"/>
  <c r="AC70" i="3" s="1"/>
  <c r="K70" i="3"/>
  <c r="M70" i="3" s="1"/>
  <c r="U200" i="1"/>
  <c r="U199" i="1"/>
  <c r="P69" i="3"/>
  <c r="Z69" i="3" s="1"/>
  <c r="AC69" i="3" s="1"/>
  <c r="K69" i="3"/>
  <c r="M69" i="3" s="1"/>
  <c r="U198" i="1"/>
  <c r="U197" i="1"/>
  <c r="P68" i="3"/>
  <c r="Z68" i="3" s="1"/>
  <c r="AC68" i="3" s="1"/>
  <c r="K68" i="3"/>
  <c r="M68" i="3" s="1"/>
  <c r="U196" i="1"/>
  <c r="U195" i="1"/>
  <c r="U194" i="1"/>
  <c r="U193" i="1"/>
  <c r="P67" i="3"/>
  <c r="Z67" i="3" s="1"/>
  <c r="AC67" i="3" s="1"/>
  <c r="K67" i="3"/>
  <c r="M67" i="3" s="1"/>
  <c r="U192" i="1"/>
  <c r="U191" i="1"/>
  <c r="U190" i="1"/>
  <c r="P66" i="3"/>
  <c r="Z66" i="3" s="1"/>
  <c r="AC66" i="3" s="1"/>
  <c r="K66" i="3"/>
  <c r="M66" i="3" s="1"/>
  <c r="U189" i="1"/>
  <c r="U188" i="1"/>
  <c r="U187" i="1"/>
  <c r="U186" i="1"/>
  <c r="U185" i="1"/>
  <c r="P65" i="3"/>
  <c r="Z65" i="3" s="1"/>
  <c r="AC65" i="3" s="1"/>
  <c r="K65" i="3"/>
  <c r="M65" i="3" s="1"/>
  <c r="U184" i="1"/>
  <c r="U183" i="1"/>
  <c r="P64" i="3"/>
  <c r="Z64" i="3" s="1"/>
  <c r="AC64" i="3" s="1"/>
  <c r="K64" i="3"/>
  <c r="M64" i="3" s="1"/>
  <c r="U182" i="1"/>
  <c r="U181" i="1"/>
  <c r="P63" i="3"/>
  <c r="Z63" i="3" s="1"/>
  <c r="AC63" i="3" s="1"/>
  <c r="K63" i="3"/>
  <c r="M63" i="3" s="1"/>
  <c r="U180" i="1"/>
  <c r="U179" i="1"/>
  <c r="P62" i="3"/>
  <c r="Z62" i="3" s="1"/>
  <c r="AC62" i="3" s="1"/>
  <c r="K62" i="3"/>
  <c r="M62" i="3" s="1"/>
  <c r="U178" i="1"/>
  <c r="U177" i="1"/>
  <c r="U176" i="1"/>
  <c r="P61" i="3"/>
  <c r="Z61" i="3" s="1"/>
  <c r="AC61" i="3" s="1"/>
  <c r="K61" i="3"/>
  <c r="M61" i="3" s="1"/>
  <c r="Z60" i="3"/>
  <c r="U175" i="1"/>
  <c r="U174" i="1"/>
  <c r="U173" i="1"/>
  <c r="U172" i="1"/>
  <c r="P60" i="3"/>
  <c r="K60" i="3"/>
  <c r="M60" i="3" s="1"/>
  <c r="U171" i="1"/>
  <c r="U170" i="1"/>
  <c r="U169" i="1"/>
  <c r="U168" i="1"/>
  <c r="P59" i="3"/>
  <c r="Y59" i="3" s="1"/>
  <c r="AC59" i="3" s="1"/>
  <c r="K59" i="3"/>
  <c r="M59" i="3" s="1"/>
  <c r="U167" i="1"/>
  <c r="U166" i="1"/>
  <c r="U165" i="1"/>
  <c r="U164" i="1"/>
  <c r="P58" i="3"/>
  <c r="Y58" i="3" s="1"/>
  <c r="AC58" i="3" s="1"/>
  <c r="K58" i="3"/>
  <c r="M58" i="3" s="1"/>
  <c r="U162" i="1"/>
  <c r="U163" i="1"/>
  <c r="U161" i="1"/>
  <c r="P57" i="3"/>
  <c r="Y57" i="3" s="1"/>
  <c r="AC57" i="3" s="1"/>
  <c r="K57" i="3"/>
  <c r="M57" i="3" s="1"/>
  <c r="Y56" i="3"/>
  <c r="U160" i="1"/>
  <c r="U159" i="1"/>
  <c r="U158" i="1"/>
  <c r="U157" i="1"/>
  <c r="P56" i="3"/>
  <c r="K56" i="3"/>
  <c r="M56" i="3" s="1"/>
  <c r="U156" i="1"/>
  <c r="U155" i="1"/>
  <c r="U154" i="1"/>
  <c r="U153" i="1"/>
  <c r="U152" i="1"/>
  <c r="U151" i="1"/>
  <c r="U150" i="1"/>
  <c r="P55" i="3"/>
  <c r="X55" i="3" s="1"/>
  <c r="AC55" i="3" s="1"/>
  <c r="K55" i="3"/>
  <c r="M55" i="3" s="1"/>
  <c r="U146" i="1"/>
  <c r="U149" i="1"/>
  <c r="U148" i="1"/>
  <c r="U147" i="1"/>
  <c r="U145" i="1"/>
  <c r="U144" i="1"/>
  <c r="U143" i="1"/>
  <c r="U142" i="1"/>
  <c r="P54" i="3"/>
  <c r="X54" i="3" s="1"/>
  <c r="AC54" i="3" s="1"/>
  <c r="K54" i="3"/>
  <c r="M54" i="3" s="1"/>
  <c r="U141" i="1"/>
  <c r="U140" i="1"/>
  <c r="P53" i="3"/>
  <c r="X53" i="3" s="1"/>
  <c r="AC53" i="3" s="1"/>
  <c r="K53" i="3"/>
  <c r="M53" i="3" s="1"/>
  <c r="U139" i="1"/>
  <c r="U138" i="1"/>
  <c r="U137" i="1"/>
  <c r="U136" i="1"/>
  <c r="P52" i="3"/>
  <c r="X52" i="3" s="1"/>
  <c r="AC52" i="3" s="1"/>
  <c r="K52" i="3"/>
  <c r="M52" i="3" s="1"/>
  <c r="U135" i="1"/>
  <c r="U134" i="1"/>
  <c r="P51" i="3"/>
  <c r="X51" i="3" s="1"/>
  <c r="AC51" i="3" s="1"/>
  <c r="K51" i="3"/>
  <c r="M51" i="3" s="1"/>
  <c r="U133" i="1"/>
  <c r="U132" i="1"/>
  <c r="U131" i="1"/>
  <c r="U130" i="1"/>
  <c r="P50" i="3"/>
  <c r="X50" i="3" s="1"/>
  <c r="AC50" i="3" s="1"/>
  <c r="K50" i="3"/>
  <c r="M50" i="3" s="1"/>
  <c r="U129" i="1"/>
  <c r="U128" i="1"/>
  <c r="U127" i="1"/>
  <c r="U126" i="1"/>
  <c r="U125" i="1"/>
  <c r="P49" i="3"/>
  <c r="X49" i="3" s="1"/>
  <c r="AC49" i="3" s="1"/>
  <c r="K49" i="3"/>
  <c r="M49" i="3" s="1"/>
  <c r="U124" i="1"/>
  <c r="U123" i="1"/>
  <c r="P48" i="3"/>
  <c r="X48" i="3" s="1"/>
  <c r="AC48" i="3" s="1"/>
  <c r="K48" i="3"/>
  <c r="M48" i="3" s="1"/>
  <c r="U122" i="1"/>
  <c r="U121" i="1"/>
  <c r="P47" i="3"/>
  <c r="X47" i="3" s="1"/>
  <c r="AC47" i="3" s="1"/>
  <c r="K47" i="3"/>
  <c r="M47" i="3" s="1"/>
  <c r="U120" i="1"/>
  <c r="U119" i="1"/>
  <c r="U118" i="1"/>
  <c r="U117" i="1"/>
  <c r="U116" i="1"/>
  <c r="U115" i="1"/>
  <c r="U114" i="1"/>
  <c r="U113" i="1"/>
  <c r="P46" i="3"/>
  <c r="X46" i="3" s="1"/>
  <c r="AC46" i="3" s="1"/>
  <c r="K46" i="3"/>
  <c r="M46" i="3" s="1"/>
  <c r="U110" i="1"/>
  <c r="U112" i="1"/>
  <c r="U111" i="1"/>
  <c r="U109" i="1"/>
  <c r="U108" i="1"/>
  <c r="U107" i="1"/>
  <c r="U106" i="1"/>
  <c r="P45" i="3"/>
  <c r="X45" i="3" s="1"/>
  <c r="AC45" i="3" s="1"/>
  <c r="K45" i="3"/>
  <c r="M45" i="3" s="1"/>
  <c r="U105" i="1"/>
  <c r="U104" i="1"/>
  <c r="P44" i="3"/>
  <c r="X44" i="3" s="1"/>
  <c r="AC44" i="3" s="1"/>
  <c r="K44" i="3"/>
  <c r="M44" i="3" s="1"/>
  <c r="U103" i="1"/>
  <c r="U102" i="1"/>
  <c r="U101" i="1"/>
  <c r="P43" i="3"/>
  <c r="X43" i="3" s="1"/>
  <c r="AC43" i="3" s="1"/>
  <c r="K43" i="3"/>
  <c r="M43" i="3" s="1"/>
  <c r="U100" i="1"/>
  <c r="X100" i="1" s="1"/>
  <c r="Y100" i="1" s="1"/>
  <c r="G42" i="3" s="1"/>
  <c r="H42" i="3" s="1"/>
  <c r="O42" i="3" s="1"/>
  <c r="P42" i="3"/>
  <c r="X42" i="3" s="1"/>
  <c r="AC42" i="3" s="1"/>
  <c r="K42" i="3"/>
  <c r="M42" i="3" s="1"/>
  <c r="U99" i="1"/>
  <c r="U98" i="1"/>
  <c r="U97" i="1"/>
  <c r="U96" i="1"/>
  <c r="P41" i="3"/>
  <c r="X41" i="3" s="1"/>
  <c r="AC41" i="3" s="1"/>
  <c r="K41" i="3"/>
  <c r="M41" i="3" s="1"/>
  <c r="U95" i="1"/>
  <c r="P40" i="3"/>
  <c r="X40" i="3" s="1"/>
  <c r="AC40" i="3" s="1"/>
  <c r="K40" i="3"/>
  <c r="M40" i="3" s="1"/>
  <c r="U92" i="1"/>
  <c r="X92" i="1" s="1"/>
  <c r="P39" i="3"/>
  <c r="X39" i="3" s="1"/>
  <c r="AC39" i="3" s="1"/>
  <c r="K39" i="3"/>
  <c r="M39" i="3" s="1"/>
  <c r="U91" i="1"/>
  <c r="U90" i="1"/>
  <c r="U89" i="1"/>
  <c r="U88" i="1"/>
  <c r="P38" i="3"/>
  <c r="X38" i="3" s="1"/>
  <c r="AC38" i="3" s="1"/>
  <c r="K38" i="3"/>
  <c r="M38" i="3" s="1"/>
  <c r="U87" i="1"/>
  <c r="U86" i="1"/>
  <c r="U85" i="1"/>
  <c r="P37" i="3"/>
  <c r="X37" i="3" s="1"/>
  <c r="AC37" i="3" s="1"/>
  <c r="K37" i="3"/>
  <c r="M37" i="3" s="1"/>
  <c r="U84" i="1"/>
  <c r="U83" i="1"/>
  <c r="U82" i="1"/>
  <c r="U81" i="1"/>
  <c r="U80" i="1"/>
  <c r="P36" i="3"/>
  <c r="X36" i="3" s="1"/>
  <c r="AC36" i="3" s="1"/>
  <c r="K36" i="3"/>
  <c r="M36" i="3" s="1"/>
  <c r="U79" i="1"/>
  <c r="U78" i="1"/>
  <c r="P35" i="3"/>
  <c r="X35" i="3" s="1"/>
  <c r="AC35" i="3" s="1"/>
  <c r="K35" i="3"/>
  <c r="M35" i="3" s="1"/>
  <c r="U77" i="1"/>
  <c r="U76" i="1"/>
  <c r="U75" i="1"/>
  <c r="U74" i="1"/>
  <c r="P34" i="3"/>
  <c r="X34" i="3" s="1"/>
  <c r="AC34" i="3" s="1"/>
  <c r="K34" i="3"/>
  <c r="M34" i="3" s="1"/>
  <c r="U73" i="1"/>
  <c r="U72" i="1"/>
  <c r="P33" i="3"/>
  <c r="X33" i="3" s="1"/>
  <c r="AC33" i="3" s="1"/>
  <c r="K33" i="3"/>
  <c r="M33" i="3" s="1"/>
  <c r="U71" i="1"/>
  <c r="U70" i="1"/>
  <c r="U69" i="1"/>
  <c r="P32" i="3"/>
  <c r="X32" i="3" s="1"/>
  <c r="AC32" i="3" s="1"/>
  <c r="K32" i="3"/>
  <c r="M32" i="3" s="1"/>
  <c r="U68" i="1"/>
  <c r="X68" i="1" s="1"/>
  <c r="Y68" i="1" s="1"/>
  <c r="G31" i="3" s="1"/>
  <c r="P31" i="3"/>
  <c r="X31" i="3" s="1"/>
  <c r="AC31" i="3" s="1"/>
  <c r="K31" i="3"/>
  <c r="M31" i="3" s="1"/>
  <c r="U67" i="1"/>
  <c r="X67" i="1" s="1"/>
  <c r="Y67" i="1" s="1"/>
  <c r="G30" i="3" s="1"/>
  <c r="P30" i="3"/>
  <c r="X30" i="3" s="1"/>
  <c r="AC30" i="3" s="1"/>
  <c r="K30" i="3"/>
  <c r="M30" i="3" s="1"/>
  <c r="X220" i="1" l="1"/>
  <c r="X259" i="1"/>
  <c r="Y259" i="1" s="1"/>
  <c r="G86" i="3" s="1"/>
  <c r="H86" i="3" s="1"/>
  <c r="O86" i="3" s="1"/>
  <c r="X267" i="1"/>
  <c r="Y267" i="1" s="1"/>
  <c r="G88" i="3" s="1"/>
  <c r="H88" i="3" s="1"/>
  <c r="O88" i="3" s="1"/>
  <c r="X283" i="1"/>
  <c r="Y283" i="1" s="1"/>
  <c r="G92" i="3" s="1"/>
  <c r="H92" i="3" s="1"/>
  <c r="O92" i="3" s="1"/>
  <c r="X209" i="1"/>
  <c r="Y209" i="1" s="1"/>
  <c r="G71" i="3" s="1"/>
  <c r="H71" i="3" s="1"/>
  <c r="O71" i="3" s="1"/>
  <c r="X232" i="1"/>
  <c r="Y232" i="1" s="1"/>
  <c r="G79" i="3" s="1"/>
  <c r="X252" i="1"/>
  <c r="Y252" i="1" s="1"/>
  <c r="G84" i="3" s="1"/>
  <c r="H84" i="3" s="1"/>
  <c r="O84" i="3" s="1"/>
  <c r="X275" i="1"/>
  <c r="Y275" i="1" s="1"/>
  <c r="G90" i="3" s="1"/>
  <c r="H90" i="3" s="1"/>
  <c r="O90" i="3" s="1"/>
  <c r="X236" i="1"/>
  <c r="Y236" i="1" s="1"/>
  <c r="G80" i="3" s="1"/>
  <c r="X263" i="1"/>
  <c r="Y263" i="1" s="1"/>
  <c r="G87" i="3" s="1"/>
  <c r="H87" i="3" s="1"/>
  <c r="O87" i="3" s="1"/>
  <c r="X279" i="1"/>
  <c r="Y279" i="1" s="1"/>
  <c r="G91" i="3" s="1"/>
  <c r="H91" i="3" s="1"/>
  <c r="O91" i="3" s="1"/>
  <c r="X200" i="1"/>
  <c r="Y200" i="1" s="1"/>
  <c r="G69" i="3" s="1"/>
  <c r="H69" i="3" s="1"/>
  <c r="O69" i="3" s="1"/>
  <c r="X218" i="1"/>
  <c r="Y218" i="1" s="1"/>
  <c r="G75" i="3" s="1"/>
  <c r="H75" i="3" s="1"/>
  <c r="O75" i="3" s="1"/>
  <c r="X228" i="1"/>
  <c r="Y228" i="1" s="1"/>
  <c r="G78" i="3" s="1"/>
  <c r="X244" i="1"/>
  <c r="Y244" i="1" s="1"/>
  <c r="G82" i="3" s="1"/>
  <c r="X248" i="1"/>
  <c r="Y248" i="1" s="1"/>
  <c r="G83" i="3" s="1"/>
  <c r="H83" i="3" s="1"/>
  <c r="O83" i="3" s="1"/>
  <c r="X271" i="1"/>
  <c r="Y271" i="1" s="1"/>
  <c r="G89" i="3" s="1"/>
  <c r="H89" i="3" s="1"/>
  <c r="O89" i="3" s="1"/>
  <c r="X298" i="1"/>
  <c r="Y298" i="1" s="1"/>
  <c r="G96" i="3" s="1"/>
  <c r="H96" i="3" s="1"/>
  <c r="O96" i="3" s="1"/>
  <c r="AC94" i="3"/>
  <c r="AC71" i="3"/>
  <c r="X71" i="3"/>
  <c r="X86" i="3"/>
  <c r="AC86" i="3" s="1"/>
  <c r="AC60" i="3"/>
  <c r="Y76" i="3"/>
  <c r="AC76" i="3" s="1"/>
  <c r="AC82" i="3"/>
  <c r="H97" i="3"/>
  <c r="O97" i="3" s="1"/>
  <c r="X295" i="1"/>
  <c r="Y295" i="1" s="1"/>
  <c r="G95" i="3" s="1"/>
  <c r="H95" i="3" s="1"/>
  <c r="O95" i="3" s="1"/>
  <c r="X287" i="1"/>
  <c r="Y287" i="1" s="1"/>
  <c r="G93" i="3" s="1"/>
  <c r="H93" i="3" s="1"/>
  <c r="O93" i="3" s="1"/>
  <c r="X292" i="1"/>
  <c r="Y292" i="1" s="1"/>
  <c r="G94" i="3" s="1"/>
  <c r="H94" i="3" s="1"/>
  <c r="O94" i="3" s="1"/>
  <c r="Y255" i="1"/>
  <c r="G85" i="3" s="1"/>
  <c r="H85" i="3" s="1"/>
  <c r="O85" i="3" s="1"/>
  <c r="K76" i="3"/>
  <c r="M76" i="3" s="1"/>
  <c r="Y220" i="1"/>
  <c r="G76" i="3" s="1"/>
  <c r="H76" i="3" s="1"/>
  <c r="O76" i="3" s="1"/>
  <c r="X216" i="1"/>
  <c r="Y216" i="1" s="1"/>
  <c r="G74" i="3" s="1"/>
  <c r="H74" i="3" s="1"/>
  <c r="O74" i="3" s="1"/>
  <c r="X207" i="1"/>
  <c r="Y207" i="1" s="1"/>
  <c r="G70" i="3" s="1"/>
  <c r="H70" i="3" s="1"/>
  <c r="O70" i="3" s="1"/>
  <c r="X198" i="1"/>
  <c r="Y198" i="1" s="1"/>
  <c r="G68" i="3" s="1"/>
  <c r="H68" i="3" s="1"/>
  <c r="O68" i="3" s="1"/>
  <c r="X175" i="1"/>
  <c r="Y175" i="1" s="1"/>
  <c r="G60" i="3" s="1"/>
  <c r="H60" i="3" s="1"/>
  <c r="O60" i="3" s="1"/>
  <c r="X180" i="1"/>
  <c r="X184" i="1"/>
  <c r="Y184" i="1" s="1"/>
  <c r="G64" i="3" s="1"/>
  <c r="H64" i="3" s="1"/>
  <c r="O64" i="3" s="1"/>
  <c r="X196" i="1"/>
  <c r="Y196" i="1" s="1"/>
  <c r="G67" i="3" s="1"/>
  <c r="H67" i="3" s="1"/>
  <c r="O67" i="3" s="1"/>
  <c r="X192" i="1"/>
  <c r="Y192" i="1" s="1"/>
  <c r="G66" i="3" s="1"/>
  <c r="H66" i="3" s="1"/>
  <c r="O66" i="3" s="1"/>
  <c r="X178" i="1"/>
  <c r="Y178" i="1" s="1"/>
  <c r="G61" i="3" s="1"/>
  <c r="H61" i="3" s="1"/>
  <c r="O61" i="3" s="1"/>
  <c r="X189" i="1"/>
  <c r="Y189" i="1" s="1"/>
  <c r="G65" i="3" s="1"/>
  <c r="H65" i="3" s="1"/>
  <c r="O65" i="3" s="1"/>
  <c r="X171" i="1"/>
  <c r="Y171" i="1" s="1"/>
  <c r="G59" i="3" s="1"/>
  <c r="H59" i="3" s="1"/>
  <c r="O59" i="3" s="1"/>
  <c r="X182" i="1"/>
  <c r="Y182" i="1" s="1"/>
  <c r="G63" i="3" s="1"/>
  <c r="H63" i="3" s="1"/>
  <c r="O63" i="3" s="1"/>
  <c r="Y180" i="1"/>
  <c r="G62" i="3" s="1"/>
  <c r="H62" i="3" s="1"/>
  <c r="O62" i="3" s="1"/>
  <c r="X167" i="1"/>
  <c r="Y167" i="1" s="1"/>
  <c r="G58" i="3" s="1"/>
  <c r="H58" i="3" s="1"/>
  <c r="O58" i="3" s="1"/>
  <c r="X160" i="1"/>
  <c r="Y160" i="1" s="1"/>
  <c r="G56" i="3" s="1"/>
  <c r="H56" i="3" s="1"/>
  <c r="O56" i="3" s="1"/>
  <c r="X163" i="1"/>
  <c r="Y163" i="1" s="1"/>
  <c r="G57" i="3" s="1"/>
  <c r="H57" i="3" s="1"/>
  <c r="O57" i="3" s="1"/>
  <c r="AC56" i="3"/>
  <c r="X156" i="1"/>
  <c r="Y156" i="1" s="1"/>
  <c r="G55" i="3" s="1"/>
  <c r="H55" i="3" s="1"/>
  <c r="O55" i="3" s="1"/>
  <c r="X141" i="1"/>
  <c r="Y141" i="1" s="1"/>
  <c r="G53" i="3" s="1"/>
  <c r="H53" i="3" s="1"/>
  <c r="O53" i="3" s="1"/>
  <c r="X149" i="1"/>
  <c r="Y149" i="1" s="1"/>
  <c r="G54" i="3" s="1"/>
  <c r="H54" i="3" s="1"/>
  <c r="O54" i="3" s="1"/>
  <c r="X135" i="1"/>
  <c r="Y135" i="1" s="1"/>
  <c r="G51" i="3" s="1"/>
  <c r="H51" i="3" s="1"/>
  <c r="O51" i="3" s="1"/>
  <c r="X139" i="1"/>
  <c r="Y139" i="1" s="1"/>
  <c r="G52" i="3" s="1"/>
  <c r="H52" i="3" s="1"/>
  <c r="O52" i="3" s="1"/>
  <c r="X133" i="1"/>
  <c r="Y133" i="1" s="1"/>
  <c r="G50" i="3" s="1"/>
  <c r="H50" i="3" s="1"/>
  <c r="O50" i="3" s="1"/>
  <c r="X129" i="1"/>
  <c r="Y129" i="1" s="1"/>
  <c r="G49" i="3" s="1"/>
  <c r="H49" i="3" s="1"/>
  <c r="O49" i="3" s="1"/>
  <c r="X103" i="1"/>
  <c r="X112" i="1"/>
  <c r="Y112" i="1" s="1"/>
  <c r="G45" i="3" s="1"/>
  <c r="H45" i="3" s="1"/>
  <c r="O45" i="3" s="1"/>
  <c r="X122" i="1"/>
  <c r="Y122" i="1" s="1"/>
  <c r="G47" i="3" s="1"/>
  <c r="H47" i="3" s="1"/>
  <c r="O47" i="3" s="1"/>
  <c r="X124" i="1"/>
  <c r="Y124" i="1" s="1"/>
  <c r="G48" i="3" s="1"/>
  <c r="H48" i="3" s="1"/>
  <c r="O48" i="3" s="1"/>
  <c r="X71" i="1"/>
  <c r="X99" i="1"/>
  <c r="Y99" i="1" s="1"/>
  <c r="G41" i="3" s="1"/>
  <c r="H41" i="3" s="1"/>
  <c r="O41" i="3" s="1"/>
  <c r="X120" i="1"/>
  <c r="Y120" i="1" s="1"/>
  <c r="G46" i="3" s="1"/>
  <c r="H46" i="3" s="1"/>
  <c r="O46" i="3" s="1"/>
  <c r="X73" i="1"/>
  <c r="Y73" i="1" s="1"/>
  <c r="G33" i="3" s="1"/>
  <c r="X105" i="1"/>
  <c r="Y105" i="1" s="1"/>
  <c r="G44" i="3" s="1"/>
  <c r="H44" i="3" s="1"/>
  <c r="O44" i="3" s="1"/>
  <c r="X79" i="1"/>
  <c r="Y79" i="1" s="1"/>
  <c r="G35" i="3" s="1"/>
  <c r="X84" i="1"/>
  <c r="Y84" i="1" s="1"/>
  <c r="G36" i="3" s="1"/>
  <c r="X91" i="1"/>
  <c r="Y91" i="1" s="1"/>
  <c r="G38" i="3" s="1"/>
  <c r="Y103" i="1"/>
  <c r="G43" i="3" s="1"/>
  <c r="H43" i="3" s="1"/>
  <c r="O43" i="3" s="1"/>
  <c r="Y92" i="1"/>
  <c r="G39" i="3" s="1"/>
  <c r="X87" i="1"/>
  <c r="Y87" i="1" s="1"/>
  <c r="G37" i="3" s="1"/>
  <c r="X77" i="1"/>
  <c r="Y77" i="1" s="1"/>
  <c r="G34" i="3" s="1"/>
  <c r="Y71" i="1"/>
  <c r="G32" i="3" s="1"/>
  <c r="U66" i="1" l="1"/>
  <c r="U63" i="1"/>
  <c r="U62" i="1"/>
  <c r="U65" i="1"/>
  <c r="U64" i="1"/>
  <c r="U61" i="1"/>
  <c r="P29" i="3"/>
  <c r="X29" i="3" s="1"/>
  <c r="AC29" i="3" s="1"/>
  <c r="K29" i="3"/>
  <c r="M29" i="3" s="1"/>
  <c r="K28" i="3"/>
  <c r="K27" i="3"/>
  <c r="M27" i="3" s="1"/>
  <c r="U60" i="1"/>
  <c r="U59" i="1"/>
  <c r="U58" i="1"/>
  <c r="U57" i="1"/>
  <c r="P28" i="3"/>
  <c r="X28" i="3" s="1"/>
  <c r="AC28" i="3" s="1"/>
  <c r="M28" i="3"/>
  <c r="U56" i="1"/>
  <c r="X56" i="1" s="1"/>
  <c r="Y56" i="1" s="1"/>
  <c r="G27" i="3" s="1"/>
  <c r="P27" i="3"/>
  <c r="X27" i="3" s="1"/>
  <c r="AC27" i="3" s="1"/>
  <c r="U55" i="1"/>
  <c r="X55" i="1" s="1"/>
  <c r="Y55" i="1" s="1"/>
  <c r="G26" i="3" s="1"/>
  <c r="U93" i="1"/>
  <c r="P26" i="3"/>
  <c r="X26" i="3" s="1"/>
  <c r="AC26" i="3" s="1"/>
  <c r="K26" i="3"/>
  <c r="M26" i="3" s="1"/>
  <c r="U53" i="1"/>
  <c r="U52" i="1"/>
  <c r="U51" i="1"/>
  <c r="U48" i="1"/>
  <c r="U49" i="1"/>
  <c r="U47" i="1"/>
  <c r="U46" i="1"/>
  <c r="X66" i="1" l="1"/>
  <c r="Y66" i="1" s="1"/>
  <c r="G29" i="3" s="1"/>
  <c r="X52" i="1"/>
  <c r="Y52" i="1" s="1"/>
  <c r="G24" i="3" s="1"/>
  <c r="X60" i="1"/>
  <c r="Y60" i="1" s="1"/>
  <c r="G28" i="3" s="1"/>
  <c r="X49" i="1"/>
  <c r="Y49" i="1" s="1"/>
  <c r="G22" i="3" s="1"/>
  <c r="H28" i="3" l="1"/>
  <c r="O28" i="3" s="1"/>
  <c r="H26" i="3"/>
  <c r="O26" i="3" s="1"/>
  <c r="H27" i="3"/>
  <c r="O27" i="3" s="1"/>
  <c r="U45" i="1" l="1"/>
  <c r="U44" i="1" l="1"/>
  <c r="U43" i="1"/>
  <c r="X45" i="1" s="1"/>
  <c r="Y45" i="1" s="1"/>
  <c r="G21" i="3" s="1"/>
  <c r="U42" i="1"/>
  <c r="U41" i="1"/>
  <c r="U40" i="1"/>
  <c r="U39" i="1"/>
  <c r="U38" i="1"/>
  <c r="U37" i="1"/>
  <c r="U36" i="1"/>
  <c r="U35" i="1"/>
  <c r="U34" i="1"/>
  <c r="U33" i="1"/>
  <c r="U32" i="1"/>
  <c r="U31" i="1"/>
  <c r="U30" i="1"/>
  <c r="U29" i="1"/>
  <c r="U28" i="1"/>
  <c r="U27" i="1"/>
  <c r="U26" i="1"/>
  <c r="U25" i="1"/>
  <c r="U24" i="1"/>
  <c r="U23" i="1"/>
  <c r="U22" i="1"/>
  <c r="U21" i="1"/>
  <c r="U20" i="1"/>
  <c r="X42" i="1" l="1"/>
  <c r="Y42" i="1" s="1"/>
  <c r="G20" i="3" s="1"/>
  <c r="K20" i="3" l="1"/>
  <c r="K21" i="3"/>
  <c r="K22" i="3"/>
  <c r="K23" i="3"/>
  <c r="K24" i="3"/>
  <c r="M24" i="3" s="1"/>
  <c r="K25" i="3"/>
  <c r="M25" i="3" s="1"/>
  <c r="P25" i="3"/>
  <c r="X25" i="3" s="1"/>
  <c r="M20" i="3" l="1"/>
  <c r="AC25" i="3"/>
  <c r="M23" i="3"/>
  <c r="M22" i="3"/>
  <c r="M21" i="3" l="1"/>
  <c r="K19" i="3" l="1"/>
  <c r="M19" i="3" s="1"/>
  <c r="P24" i="3" l="1"/>
  <c r="X24" i="3" s="1"/>
  <c r="Z24" i="3" s="1"/>
  <c r="AC24" i="3" s="1"/>
  <c r="H24" i="3" l="1"/>
  <c r="O24" i="3" s="1"/>
  <c r="P23" i="3"/>
  <c r="X23" i="3" s="1"/>
  <c r="AC23" i="3" s="1"/>
  <c r="P22" i="3" l="1"/>
  <c r="X22" i="3" s="1"/>
  <c r="AC22" i="3" s="1"/>
  <c r="H82" i="3" l="1"/>
  <c r="O82" i="3" s="1"/>
  <c r="U94" i="1"/>
  <c r="X95" i="1" s="1"/>
  <c r="Y95" i="1" s="1"/>
  <c r="G40" i="3" s="1"/>
  <c r="U54" i="1"/>
  <c r="U50" i="1"/>
  <c r="X50" i="1" s="1"/>
  <c r="U19" i="1"/>
  <c r="X36" i="1" s="1"/>
  <c r="Y36" i="1" s="1"/>
  <c r="G19" i="3" s="1"/>
  <c r="H80" i="3" l="1"/>
  <c r="O80" i="3" s="1"/>
  <c r="H81" i="3"/>
  <c r="O81" i="3" s="1"/>
  <c r="H78" i="3"/>
  <c r="O78" i="3" s="1"/>
  <c r="H79" i="3"/>
  <c r="O79" i="3" s="1"/>
  <c r="H22" i="3"/>
  <c r="O22" i="3" s="1"/>
  <c r="H77" i="3"/>
  <c r="X54" i="1"/>
  <c r="Y54" i="1" s="1"/>
  <c r="G25" i="3" s="1"/>
  <c r="H25" i="3" s="1"/>
  <c r="O25" i="3" s="1"/>
  <c r="U302" i="1"/>
  <c r="K77" i="3" l="1"/>
  <c r="M77" i="3" s="1"/>
  <c r="O77" i="3"/>
  <c r="H39" i="3"/>
  <c r="O39" i="3" s="1"/>
  <c r="H40" i="3"/>
  <c r="O40" i="3" s="1"/>
  <c r="H37" i="3"/>
  <c r="O37" i="3" s="1"/>
  <c r="H38" i="3"/>
  <c r="O38" i="3" s="1"/>
  <c r="H35" i="3"/>
  <c r="O35" i="3" s="1"/>
  <c r="H36" i="3"/>
  <c r="O36" i="3" s="1"/>
  <c r="H33" i="3"/>
  <c r="O33" i="3" s="1"/>
  <c r="H34" i="3"/>
  <c r="O34" i="3" s="1"/>
  <c r="H31" i="3"/>
  <c r="O31" i="3" s="1"/>
  <c r="H32" i="3"/>
  <c r="O32" i="3" s="1"/>
  <c r="H29" i="3"/>
  <c r="O29" i="3" s="1"/>
  <c r="H30" i="3"/>
  <c r="O30" i="3" s="1"/>
  <c r="Y50" i="1"/>
  <c r="X302" i="1"/>
  <c r="H20" i="3"/>
  <c r="H21" i="3"/>
  <c r="H19" i="3" l="1"/>
  <c r="G23" i="3"/>
  <c r="H23" i="3" s="1"/>
  <c r="O23" i="3" s="1"/>
  <c r="O20" i="3"/>
  <c r="O21" i="3"/>
  <c r="P20" i="3" l="1"/>
  <c r="X20" i="3" s="1"/>
  <c r="AC20" i="3" s="1"/>
  <c r="P21" i="3"/>
  <c r="X21" i="3" s="1"/>
  <c r="AC21" i="3" s="1"/>
  <c r="P19" i="3" l="1"/>
  <c r="X19" i="3" s="1"/>
  <c r="AC19" i="3" s="1"/>
  <c r="O19" i="3"/>
</calcChain>
</file>

<file path=xl/sharedStrings.xml><?xml version="1.0" encoding="utf-8"?>
<sst xmlns="http://schemas.openxmlformats.org/spreadsheetml/2006/main" count="5343" uniqueCount="386">
  <si>
    <t>Приложение  № 1</t>
  </si>
  <si>
    <t>к приказу Минэнерго России</t>
  </si>
  <si>
    <t>от «__» _____ 20   г. №___</t>
  </si>
  <si>
    <t xml:space="preserve">Форма 20. Результаты расчетов объемом финансовых потребностей, необходимых для строительства объектов электроэнергетики, выполненных в соответствии с УНЦ </t>
  </si>
  <si>
    <t xml:space="preserve">Раздел 1. Объемы финансовых потребностей по инвестиционной программе в соответствии с нормируемыми затратами УНЦ </t>
  </si>
  <si>
    <t>Номер группы инвести-ционных проектов</t>
  </si>
  <si>
    <t xml:space="preserve"> Наименование инвестиционного проекта </t>
  </si>
  <si>
    <t>Идентификатор инвестиционного проекта</t>
  </si>
  <si>
    <t>Наименование УНЦ</t>
  </si>
  <si>
    <t>Наименование одного объекта, где реализуется  технологическое решение (мероприятие)</t>
  </si>
  <si>
    <t xml:space="preserve">Номер этапа строительства
(реализации проекта) </t>
  </si>
  <si>
    <t>Текущая стадия реализации (этапа) инвестиционного проекта (строительства объекта)</t>
  </si>
  <si>
    <t>Планируемый (фактический) срок ввода объекта в эксплуатацию, год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</si>
  <si>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</si>
  <si>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</si>
  <si>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Краткое обоснование  корректировки утвержденного плана</t>
  </si>
  <si>
    <t>Напряжение, кВ</t>
  </si>
  <si>
    <t>Технические характеристики</t>
  </si>
  <si>
    <t>Наименование документа, согласно которому утверждены технологические решения</t>
  </si>
  <si>
    <t>Реквизиты документа, согласно которому утверждены технологические решения</t>
  </si>
  <si>
    <t>Субъект Российской Федерации, на территории которого реализуется технологическое решение (мероприятие)</t>
  </si>
  <si>
    <t>Расчетный коэффициент УНЦ</t>
  </si>
  <si>
    <t>Количество</t>
  </si>
  <si>
    <t>Измеритель (единица измерения) УНЦ</t>
  </si>
  <si>
    <t>Номер расценки</t>
  </si>
  <si>
    <t xml:space="preserve">Укрупненный норматив цены,  тыс рублей (без НДС) </t>
  </si>
  <si>
    <t>Коэффициент перехода от базовых нормативов к территориальному уровню нормативов</t>
  </si>
  <si>
    <r>
      <t xml:space="preserve">Величина затрат, тыс рублей (без НДС)
</t>
    </r>
    <r>
      <rPr>
        <b/>
        <sz val="12"/>
        <rFont val="Times New Roman"/>
        <family val="1"/>
        <charset val="204"/>
      </rPr>
      <t xml:space="preserve"> (ст.20=ст.14*ст.15*ст.18*ст.19)</t>
    </r>
  </si>
  <si>
    <t>Итого объем финансовых потребностей по инвестиционному проекту, тыс. рублей</t>
  </si>
  <si>
    <t>нд</t>
  </si>
  <si>
    <t>Раздел 2. Объемы финансовых потребностей по инвестиционной программе в соответствии с ненормируемыми затратами УНЦ</t>
  </si>
  <si>
    <t>Группа ненормируемых затрат</t>
  </si>
  <si>
    <t>Наименование</t>
  </si>
  <si>
    <t>Наименование одного объекта, где реализуется технологическое решение (мероприятие)</t>
  </si>
  <si>
    <t>Номер этапа строительства (реализации проекта)</t>
  </si>
  <si>
    <t>Наименование организации (лица) в отношении которого производится компенсация, переустройство</t>
  </si>
  <si>
    <t xml:space="preserve">Количество </t>
  </si>
  <si>
    <t>Измеритель (единица измерения)</t>
  </si>
  <si>
    <t>Номер  сметного расчета</t>
  </si>
  <si>
    <t>Величина затрат в ценах, сложившихся ко времени составления сметной документации, тыс рублей (с учетом прочих затрат)</t>
  </si>
  <si>
    <r>
      <t xml:space="preserve">Удельный показатель ненормируемых затрат, тыс рублей </t>
    </r>
    <r>
      <rPr>
        <b/>
        <sz val="12"/>
        <rFont val="Times New Roman"/>
        <family val="1"/>
        <charset val="204"/>
      </rPr>
      <t>(ст.13=ст.12/ст.9)</t>
    </r>
  </si>
  <si>
    <t>Краткое обоснование  корректировки утвержденного план</t>
  </si>
  <si>
    <t>Раздел 3. Объемы финансовых потребностей по инвестиционной программе в соответствии с УНЦ в прогнозном уровне цен</t>
  </si>
  <si>
    <t xml:space="preserve">Год начала реализации инвестиционного проекта </t>
  </si>
  <si>
    <t>Год окончания реализации инвестиционного проекта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</si>
  <si>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</si>
  <si>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Оценка полной стоимости инвестиционного проекта в прогнозных ценах соответствующих лет, млн рублей (с НДС) (данные формы 2 - п.18 (17))</t>
  </si>
  <si>
    <r>
      <t xml:space="preserve">Непревышение по УНЦ, млн рублей
</t>
    </r>
    <r>
      <rPr>
        <b/>
        <sz val="12"/>
        <rFont val="Times New Roman"/>
        <family val="1"/>
        <charset val="204"/>
      </rPr>
      <t>(ст.12=ст.10-ст.11)</t>
    </r>
  </si>
  <si>
    <r>
      <t>Фактический объем финансирования инвестиций по инвестиционному проекту Ф</t>
    </r>
    <r>
      <rPr>
        <vertAlign val="subscript"/>
        <sz val="12"/>
        <rFont val="Times New Roman"/>
        <family val="1"/>
        <charset val="204"/>
      </rPr>
      <t xml:space="preserve">d </t>
    </r>
    <r>
      <rPr>
        <sz val="12"/>
        <rFont val="Times New Roman"/>
        <family val="1"/>
        <charset val="204"/>
      </rPr>
      <t>(с НДС)</t>
    </r>
  </si>
  <si>
    <r>
      <t xml:space="preserve">Объем финансовых потребностей </t>
    </r>
    <r>
      <rPr>
        <sz val="12"/>
        <rFont val="Symbol"/>
        <family val="1"/>
        <charset val="2"/>
      </rPr>
      <t>D</t>
    </r>
    <r>
      <rPr>
        <sz val="12"/>
        <rFont val="Times New Roman"/>
        <family val="1"/>
        <charset val="204"/>
      </rPr>
      <t>ОФП</t>
    </r>
    <r>
      <rPr>
        <vertAlign val="superscript"/>
        <sz val="12"/>
        <rFont val="Times New Roman"/>
        <family val="1"/>
        <charset val="204"/>
      </rPr>
      <t>УНЦ</t>
    </r>
    <r>
      <rPr>
        <vertAlign val="subscript"/>
        <sz val="12"/>
        <rFont val="Times New Roman"/>
        <family val="1"/>
        <charset val="204"/>
      </rPr>
      <t xml:space="preserve">  
</t>
    </r>
    <r>
      <rPr>
        <sz val="12"/>
        <rFont val="Times New Roman"/>
        <family val="1"/>
        <charset val="204"/>
      </rPr>
      <t xml:space="preserve">(с НДС) 
</t>
    </r>
    <r>
      <rPr>
        <b/>
        <sz val="12"/>
        <rFont val="Times New Roman"/>
        <family val="1"/>
        <charset val="204"/>
      </rPr>
      <t>(ст.14=ст.7-ст.13)</t>
    </r>
  </si>
  <si>
    <r>
      <t>Объем финансирования инвестиций по инвестиционному проекту 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всего</t>
    </r>
    <r>
      <rPr>
        <sz val="12"/>
        <rFont val="Times New Roman"/>
        <family val="1"/>
        <charset val="204"/>
      </rPr>
      <t xml:space="preserve"> (в прогнозных ценах с НДС), в том числе:</t>
    </r>
  </si>
  <si>
    <t>в текущих ценах, млн рублей (без НДС) (данные формы 20.1)</t>
  </si>
  <si>
    <t>То же, в прогнозных ценах соответствующих лет, млн рублей 
(с НДС)</t>
  </si>
  <si>
    <t>Ненормируемые затраты, млн рублей (с НДС) (данные формы 20.2)</t>
  </si>
  <si>
    <t>15.1</t>
  </si>
  <si>
    <t>15.2</t>
  </si>
  <si>
    <t>15.3</t>
  </si>
  <si>
    <t>Раздел 4. Индексы-дефляторы инвестиций в основной капитал (капитальных вложений)</t>
  </si>
  <si>
    <t>Годы</t>
  </si>
  <si>
    <t>Индекс-дефлятор</t>
  </si>
  <si>
    <r>
      <t xml:space="preserve">Инвестиционная программа  </t>
    </r>
    <r>
      <rPr>
        <u/>
        <sz val="12"/>
        <rFont val="Times New Roman"/>
        <family val="1"/>
        <charset val="204"/>
      </rPr>
      <t>Общество с ограниченной ответственностью "Газпромнефть-Энергосервис"</t>
    </r>
  </si>
  <si>
    <t xml:space="preserve">                                                                         полное наименование субъекта электроэнергетики</t>
  </si>
  <si>
    <t>2018</t>
  </si>
  <si>
    <t>2019</t>
  </si>
  <si>
    <t>2020</t>
  </si>
  <si>
    <t>2021</t>
  </si>
  <si>
    <t>2022</t>
  </si>
  <si>
    <t>2023</t>
  </si>
  <si>
    <t>2024</t>
  </si>
  <si>
    <t>2025</t>
  </si>
  <si>
    <t>2026</t>
  </si>
  <si>
    <t>2027</t>
  </si>
  <si>
    <t>2028</t>
  </si>
  <si>
    <t>6</t>
  </si>
  <si>
    <t>1</t>
  </si>
  <si>
    <t>1 объект</t>
  </si>
  <si>
    <t>П6-06</t>
  </si>
  <si>
    <t>Таблица А1. УНЦ ИИК</t>
  </si>
  <si>
    <t>1 точка учета</t>
  </si>
  <si>
    <t>1 ед.</t>
  </si>
  <si>
    <t>ОФПР2018</t>
  </si>
  <si>
    <t>ОФПР2019</t>
  </si>
  <si>
    <t>ОФПР2020</t>
  </si>
  <si>
    <t>ОФПР2021</t>
  </si>
  <si>
    <t>ОФПР2022</t>
  </si>
  <si>
    <t>ОФПР2023</t>
  </si>
  <si>
    <t>ОФПР2024</t>
  </si>
  <si>
    <t>ОФПР2025</t>
  </si>
  <si>
    <t>ОФПР2026</t>
  </si>
  <si>
    <t>ОФПР2027</t>
  </si>
  <si>
    <t>15.4</t>
  </si>
  <si>
    <t>15.5</t>
  </si>
  <si>
    <t>15.6</t>
  </si>
  <si>
    <t>15.7</t>
  </si>
  <si>
    <t>15.8</t>
  </si>
  <si>
    <t>15.9</t>
  </si>
  <si>
    <t>15.10</t>
  </si>
  <si>
    <t>Н</t>
  </si>
  <si>
    <t>город федерального значения Москва</t>
  </si>
  <si>
    <t>Таблица П6. УНЦ на проектные и изыскательские работы для отдельных элементов электрических сетей</t>
  </si>
  <si>
    <t>12</t>
  </si>
  <si>
    <r>
      <t>Итого, ОФП</t>
    </r>
    <r>
      <rPr>
        <vertAlign val="superscript"/>
        <sz val="12"/>
        <rFont val="Times New Roman"/>
        <family val="1"/>
        <charset val="204"/>
      </rPr>
      <t>УНЦ</t>
    </r>
    <r>
      <rPr>
        <sz val="12"/>
        <rFont val="Times New Roman"/>
        <family val="1"/>
      </rPr>
      <t>d в текущих ценах, млн рублей (с НДС) (данные формы 2 - п.16.3 (16.1))</t>
    </r>
  </si>
  <si>
    <r>
      <t>Итого, ОФП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УНЦ</t>
    </r>
    <r>
      <rPr>
        <sz val="12"/>
        <rFont val="Times New Roman"/>
        <family val="1"/>
      </rPr>
      <t xml:space="preserve"> в прогнозных ценах соответствующих лет, млн рублей 
(с НДС) (данные формы 2 - п.16.4 (16.2))
</t>
    </r>
    <r>
      <rPr>
        <b/>
        <sz val="12"/>
        <rFont val="Times New Roman"/>
        <family val="1"/>
        <charset val="204"/>
      </rPr>
      <t>(ст.10=ст8+ст.9)</t>
    </r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</si>
  <si>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 xml:space="preserve"> 2025 </t>
    </r>
    <r>
      <rPr>
        <sz val="12"/>
        <rFont val="Times New Roman"/>
        <family val="1"/>
        <charset val="204"/>
      </rPr>
      <t>год</t>
    </r>
  </si>
  <si>
    <t>П6-09</t>
  </si>
  <si>
    <t>1 км по трассе</t>
  </si>
  <si>
    <t>П5-01</t>
  </si>
  <si>
    <t>Таблица П5. УНЦ на проектные и изыскательские работы для КЛ</t>
  </si>
  <si>
    <t>ОФПР2028</t>
  </si>
  <si>
    <t>15.11</t>
  </si>
  <si>
    <t>П6-08</t>
  </si>
  <si>
    <r>
      <t xml:space="preserve">Инвестиционная программа  </t>
    </r>
    <r>
      <rPr>
        <u/>
        <sz val="12"/>
        <rFont val="Times New Roman"/>
        <family val="1"/>
        <charset val="204"/>
      </rPr>
      <t>Акционерного общества "Ремонтно-строительное предприятие"</t>
    </r>
  </si>
  <si>
    <r>
      <t xml:space="preserve">Инвестиционная программа  </t>
    </r>
    <r>
      <rPr>
        <u/>
        <sz val="12"/>
        <rFont val="Times New Roman"/>
        <family val="1"/>
        <charset val="204"/>
      </rPr>
      <t>Акционерное общество "Ремонтно-строительное предприятие"</t>
    </r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</si>
  <si>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</si>
  <si>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</si>
  <si>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Г</t>
  </si>
  <si>
    <t>Таблица Л1. УНЦ ВЛ-0,4 - 750 кВ на строительно-монтажные работы без опор и провода</t>
  </si>
  <si>
    <t>10</t>
  </si>
  <si>
    <t>0,028</t>
  </si>
  <si>
    <t>1 км ВЛ</t>
  </si>
  <si>
    <t>0,4</t>
  </si>
  <si>
    <t>3,217</t>
  </si>
  <si>
    <t>Л1-01-1
Ц-95-1</t>
  </si>
  <si>
    <t>Л1-02-1
Ц2-95-2</t>
  </si>
  <si>
    <t xml:space="preserve">Таблица Л3. УНЦ опор ВЛ-0,4 - 750 кВ </t>
  </si>
  <si>
    <t>1 км</t>
  </si>
  <si>
    <t>Л3-02-1</t>
  </si>
  <si>
    <t>Л3-01-1</t>
  </si>
  <si>
    <t xml:space="preserve">Таблица Л7. УНЦ провода СИП ВЛ-0,4 - 35 кВ </t>
  </si>
  <si>
    <t>0,087</t>
  </si>
  <si>
    <t>Л7-05-3</t>
  </si>
  <si>
    <t>1,225</t>
  </si>
  <si>
    <t>Л7-20-2</t>
  </si>
  <si>
    <t>2,072</t>
  </si>
  <si>
    <t>Л7-27-2</t>
  </si>
  <si>
    <t>Таблица П3. УНЦ на проектные и изыскательские работы по ВЛ</t>
  </si>
  <si>
    <t>2</t>
  </si>
  <si>
    <t>1 ВЛ</t>
  </si>
  <si>
    <t>П3-02</t>
  </si>
  <si>
    <t>15</t>
  </si>
  <si>
    <t>П3-01</t>
  </si>
  <si>
    <t>Таблица К1. УНЦ КЛ 6 - 500 кВ (с алюминиевой жилой)</t>
  </si>
  <si>
    <t>0,041</t>
  </si>
  <si>
    <t>К1-04-2
Ц1-95-10</t>
  </si>
  <si>
    <t>Таблица К3. УНЦ КЛ 0,4 кВ</t>
  </si>
  <si>
    <t>0,140</t>
  </si>
  <si>
    <t>К3-05-1
Ц1-95-10</t>
  </si>
  <si>
    <t>Таблица Б2. УНЦ на устройство траншеи и восстановления благоустройства по трассе</t>
  </si>
  <si>
    <t>Б2-02-3</t>
  </si>
  <si>
    <t>Б2-01-3</t>
  </si>
  <si>
    <t>3</t>
  </si>
  <si>
    <t>1 км по трасе</t>
  </si>
  <si>
    <t>Таблица В3. УНЦ ячейки выключателя КРУ 6 - 35 кВ</t>
  </si>
  <si>
    <t>0,4-10</t>
  </si>
  <si>
    <t>1 ячейка</t>
  </si>
  <si>
    <t>В3-01-1
Ц1-95-1</t>
  </si>
  <si>
    <t>Таблица Э1. УНЦ КТП киоскового типа 6 - 20 кВ</t>
  </si>
  <si>
    <t>Э1-06-1
Ц1-95-2</t>
  </si>
  <si>
    <t>Э1-08-1
Ц1-95-2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</si>
  <si>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</si>
  <si>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</si>
  <si>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0,151</t>
  </si>
  <si>
    <t>0,473</t>
  </si>
  <si>
    <t>1.1.1.3</t>
  </si>
  <si>
    <t>Строительство 2КЛ-0,4кВ от БКТП-2х250 до ВРУ очистных сооружений д.Рассудово. Протяженность по трассе 0,284 км.</t>
  </si>
  <si>
    <t>J_C2.2.180.2019</t>
  </si>
  <si>
    <t>0,284</t>
  </si>
  <si>
    <t>К3-10-1
Ц1-95-10</t>
  </si>
  <si>
    <t>Б2-01-4</t>
  </si>
  <si>
    <t>Строительство 4КЛ-0,4кВ от ТП-1272 до КНС с.Красное. Протяженность по трассе 2,480 км.</t>
  </si>
  <si>
    <t>M_C2.69.2022</t>
  </si>
  <si>
    <t>2,480</t>
  </si>
  <si>
    <t>Таблица Н1. УНЦ выполнения специального перехода еабельной линии методом ГНБ</t>
  </si>
  <si>
    <t>0,360</t>
  </si>
  <si>
    <t>Н1-01-4
Ц1-95-5</t>
  </si>
  <si>
    <t>Монтаж трехфзного средства коммерческого учета косвенного включения для КНС с.Красное</t>
  </si>
  <si>
    <t>M_C2.70.2022</t>
  </si>
  <si>
    <t>А1-33
Ц1-95-9</t>
  </si>
  <si>
    <t>Строительство 2 КРН-10кВ для техприсоединения очистных сооружений д.Яковлево</t>
  </si>
  <si>
    <t>N_C2.130.2023</t>
  </si>
  <si>
    <t>Строительство БКТП-2х400 для техприсоединения очистных сооружений д.Яковлево. Трансформаторная мощность 0,800 МВА.</t>
  </si>
  <si>
    <t>N_C2.132.2023</t>
  </si>
  <si>
    <t>Таблица Э3. УНЦ КТП блочного типа (бетонные, сэндвич-панели) 6 - 20 кВ</t>
  </si>
  <si>
    <t>Э3-07-2
Ц1-95-4</t>
  </si>
  <si>
    <t>Монтаж трехфзного средства коммерческого учета полукосвенного включения для очистных сооружений д.Яковлево</t>
  </si>
  <si>
    <t>N_C2.133.2023</t>
  </si>
  <si>
    <t>А1-81
Ц1-95-9</t>
  </si>
  <si>
    <t>Строительство БКТП-2х1000 п.Ерино. Трансформаторная мощность 2,000 МВА.</t>
  </si>
  <si>
    <t>J_C2.2.173.2019</t>
  </si>
  <si>
    <t>Э3-09-2
Ц1-95-4</t>
  </si>
  <si>
    <t>Строительство 2КЛ-10кВ от РТП-39 до БКТП-2х1000 п.Ерино. Протяженность линий 0,320 км.</t>
  </si>
  <si>
    <t>J_C2.2.175.2019</t>
  </si>
  <si>
    <t>К1-08-2
Ц1-95-10</t>
  </si>
  <si>
    <t>0,320</t>
  </si>
  <si>
    <t>0,160</t>
  </si>
  <si>
    <t>Б2-02-4</t>
  </si>
  <si>
    <t>0,090</t>
  </si>
  <si>
    <t>Н1-01-2
Ц1-95-5</t>
  </si>
  <si>
    <t>Строительство 14КЛ-0,4кВ от БКТП-2х1000 до школы п.Ерино. Протяженность линий 2,080 км.</t>
  </si>
  <si>
    <t>J_C2.2.176.2019</t>
  </si>
  <si>
    <t>1,360</t>
  </si>
  <si>
    <t>0,340</t>
  </si>
  <si>
    <t>0,380</t>
  </si>
  <si>
    <t>К3-06-1
Ц1-95-10</t>
  </si>
  <si>
    <t>К3-03-1
Ц1-95-10</t>
  </si>
  <si>
    <t>0,530</t>
  </si>
  <si>
    <t>0,240</t>
  </si>
  <si>
    <t>Монтаж трехфзного средства коммерческого учета прямого включения для школы п.Ерино</t>
  </si>
  <si>
    <t>N_C2.138.2024</t>
  </si>
  <si>
    <t>А1-16
Ц1-95-9</t>
  </si>
  <si>
    <t>4</t>
  </si>
  <si>
    <t>Монтаж трехфзного средства коммерческого учета полукосвенного включения для школы п.Ерино</t>
  </si>
  <si>
    <t>N_C2.139.2024</t>
  </si>
  <si>
    <t>Строительство КЛ-10кВ от ТП-1765 до ТП-1х1000 г.Щербинка. Протяженность линии 0,170 км</t>
  </si>
  <si>
    <t>O_C.9.1.2024</t>
  </si>
  <si>
    <t>К1-06-2
Ц1-95-10</t>
  </si>
  <si>
    <t>Строительство КТП-1х1000 для техприсоединения нежилого здания г.Щербинка. Трансформаторная мощность 1,000 МВА.</t>
  </si>
  <si>
    <t>O_C.9.2.2024</t>
  </si>
  <si>
    <t>Э1-09-1
Ц1-95-2</t>
  </si>
  <si>
    <t>Строительство 2КЛ-10кВ от ЗТП-1372 до БКТП-2х400 п.Курилово. Протяженность линии 0,320 км.</t>
  </si>
  <si>
    <t>O_C.10.1.2024</t>
  </si>
  <si>
    <t>Н1-02-2
Ц1-95-5</t>
  </si>
  <si>
    <t>Строительство БКТП-2х400 п.Курилово. Трансформаторная мощность 0,800 МВА</t>
  </si>
  <si>
    <t>O_C.10.2.2024</t>
  </si>
  <si>
    <t>Строительство 6КЛ-0,4кВ от БКТП-2х400 до каркасно-тентовых конструкций п.Курилово. Протяженность линий 0,840 км</t>
  </si>
  <si>
    <t>O_C.10.3.2024</t>
  </si>
  <si>
    <t>К3-08-1
Ц1-95-10</t>
  </si>
  <si>
    <t>Н1-01-3
Ц1-95-5</t>
  </si>
  <si>
    <t>А1-14
Ц1-95-9</t>
  </si>
  <si>
    <t>Строительство 2КЛ-10кВ от ф.11 и ф.30 с ЦРП-3/ПС-494 до 2КРН-10кВ д.Кувекино. Протяженность линии 0,500 км.</t>
  </si>
  <si>
    <t>O_C.14.1.2024</t>
  </si>
  <si>
    <t>Строительство 2КЛ-10кВ от 2КРН-10кВ до РП-10кВ (1500кВт) заявителя д.Кувекино. Протяженность линии 2,490 км</t>
  </si>
  <si>
    <t>O_C.14.3.2024</t>
  </si>
  <si>
    <t>Монтаж средства коммерческого учета трехфазного косвенного включения (РП-10кВ 1500кВт) д.Кувекино</t>
  </si>
  <si>
    <t>O_C.14.4.2024</t>
  </si>
  <si>
    <t>А1-48
Ц1-95-9</t>
  </si>
  <si>
    <t>Строительство распределительного пункта номинальным током 500А 10 ячеек  д.Кувекино</t>
  </si>
  <si>
    <t>O_C.15.1.2024</t>
  </si>
  <si>
    <t>Таблица Э4. УНЦ здания РП (СП, РТП, ТП) блочного типа 6 - 20 кВ</t>
  </si>
  <si>
    <t>Э4-01
Ц1-95-4</t>
  </si>
  <si>
    <t>Таблица В8. УНЦ ячейки выключателя РП, СП, ТП, РТП типа КСО 6 - 15 кВ</t>
  </si>
  <si>
    <t>В8-01-1
Ц1-95-1</t>
  </si>
  <si>
    <t>Строительство 2КЛ-10кВ от РП-10кВ до РП-10кВ (2500кВт) заявителя д.Кувекино. Протяженность линии 6,790 км</t>
  </si>
  <si>
    <t>O_C.15.2.2024</t>
  </si>
  <si>
    <t>Монтаж средства коммерческого учета трехфазного косвенного включения (РП-10кВ 2500кВт) д.Кувекино</t>
  </si>
  <si>
    <t>O_C.15.3.2024</t>
  </si>
  <si>
    <t>Строительство 2КЛ-10кВ от ф.3 и ф.6 с ПС-727 до РТП-2х630 д.Красная Пахра. Протяженность линии 0,200 км.</t>
  </si>
  <si>
    <t>O_C.16.1.2025</t>
  </si>
  <si>
    <t>Строительство РТП-2х630 д.Красная Пахра. Трансформаторная мощность 1,260 МВА.</t>
  </si>
  <si>
    <t>O_C.16.2.2025</t>
  </si>
  <si>
    <t>Э3-08-2
Ц1-95-4</t>
  </si>
  <si>
    <t>Строительство 8КЛ-0,4кВ от РТП-2х630 до административного здания д.Красная Пахра. Протяженность линии 1,480 км</t>
  </si>
  <si>
    <t>O_C.16.3.2025</t>
  </si>
  <si>
    <t>К3-04-1
Ц1-95-10</t>
  </si>
  <si>
    <t>Строительство 2КВЛ-10кВ от ф.3 и ф.42 ПС-813 до РТП-2х630 д.Лапшинка. Протяженность линии 1,065 км</t>
  </si>
  <si>
    <t>O_C.17.1.2025</t>
  </si>
  <si>
    <t>Строительство 2 КРУН-10кВ д.Лапшинка.</t>
  </si>
  <si>
    <t>O_C.17.2.2025</t>
  </si>
  <si>
    <t>Строительство РТП-2х630 д.Лапшинка. Трансформаторная мощность 1,260 МВА.</t>
  </si>
  <si>
    <t>O_C.17.3.2025</t>
  </si>
  <si>
    <t>Строительство 8КЛ-0,4кВ от РТП-2х630 до дошкольного отделения д.Лапшинка. Протяженность линии 0,540 км.</t>
  </si>
  <si>
    <t>O_C.17.4.2025</t>
  </si>
  <si>
    <t>Строительство ВЛ-10кВ от ф.4 с РТП-38 до 2КРН-10кВ п.Воскресенский. Протяженность линии 0,030 км.</t>
  </si>
  <si>
    <t>O_C.18.1.2025</t>
  </si>
  <si>
    <t>Строительство 2КРН-10кВ п.Воскресенское</t>
  </si>
  <si>
    <t>O_C.18.2.2025</t>
  </si>
  <si>
    <t>Строительство 2КЛ-10кВ от 2КРН-10кВ до ЗТП-2х630 п.Воскресенское. Протяженность линии 0,310 км</t>
  </si>
  <si>
    <t>O_C.18.3.2025</t>
  </si>
  <si>
    <t>Строительство ЗТП-2х630 п.Воскресенское. Трансформаторная мощность 1,260 МВА</t>
  </si>
  <si>
    <t>O_C.18.4.2025</t>
  </si>
  <si>
    <t>Строительство 8КЛ-0,4кВ от ЗТП-2х630 до объектов ДШИ п.Воскресенское. Протяженность линий 0,940 км</t>
  </si>
  <si>
    <t>O_C.18.5.2025</t>
  </si>
  <si>
    <t>Н1-02-3
Ц1-95-5</t>
  </si>
  <si>
    <t>Н1-01-2
Ц1-95-57</t>
  </si>
  <si>
    <t>Строительство 6КЛ-0,4кВ от проектируемой ТП-10/0,4кВ до объектов дошкольного учреждения на 350 мест д.Лапшинка. Протяженность линий 1,820 км</t>
  </si>
  <si>
    <t>P_C.12.2025</t>
  </si>
  <si>
    <t>К3-4-1
Ц1-95-10</t>
  </si>
  <si>
    <t>Н1-03-2
Ц1-95-5</t>
  </si>
  <si>
    <t>Строительство 2КЛ-10кВ от ПС-596 (ф.13, ф.14) до проектируемых КРУН-10кВ д.Сальково. Протяженность линий 1,688 км</t>
  </si>
  <si>
    <t>P_C.13.1.2026</t>
  </si>
  <si>
    <t>К1-10-2
Ц1-95-10</t>
  </si>
  <si>
    <t>Строительство 5КРУН-10кВ д.Сальково</t>
  </si>
  <si>
    <t>P_C.13.2.2026</t>
  </si>
  <si>
    <t>5</t>
  </si>
  <si>
    <t>Строительство КЛ-10кВ от АСП-425 и 426 до БКТП-1 д.Кувекино. Протяженность линий 0,410 км</t>
  </si>
  <si>
    <t>P_C.14.2026</t>
  </si>
  <si>
    <t>Строительство КЛ-10кВ от РП-10 до БКТП-1 д.Кувекино. Протяженность линий 0,580 км</t>
  </si>
  <si>
    <t>P_C.15.2026</t>
  </si>
  <si>
    <t>Строительство КЛ-10кВ от ф.21 с ПС-727 до КТП-1х1000 72-й км Калужского шоссе. Протяженность линий 0,794 км</t>
  </si>
  <si>
    <t>P_C.16.1.2027</t>
  </si>
  <si>
    <t>Строительство КРУН-10кВ 72-й км Калужского шоссе</t>
  </si>
  <si>
    <t>P_C.16.2.2027</t>
  </si>
  <si>
    <t>Строительство КТП-1х1000 для техприсоединения АЗС 72-й км Калужского шоссе. Трансфформаторная мощность 1000 кВА.</t>
  </si>
  <si>
    <t>P_C.16.3.2027</t>
  </si>
  <si>
    <t>Строительство 2КЛ-10кВ от ПС-727 (ф.3, ф.6) до проектируемой БКТП-2х250 с.Красная Пахра. Протяженность линии 0,310 км</t>
  </si>
  <si>
    <t>P_C.17.1.2027</t>
  </si>
  <si>
    <t>Строительство БКТП-2х250 для техприсоединения детской школы искусств с.Красная Пахра. Трансфформаторная мощность 500 кВА.</t>
  </si>
  <si>
    <t>P_C.17.2.2027</t>
  </si>
  <si>
    <t>Э3-06-2
Ц1-95-4</t>
  </si>
  <si>
    <t>Строительство 8КЛ-0,4кВ от БКТП-2х250 до объектов детской школы искусств с.Красная Пахра. Протяженность линии 0,250 км.</t>
  </si>
  <si>
    <t>P_C.17.3.2027</t>
  </si>
  <si>
    <t>Строительство КЛ-10кВ от ф.14 РП-18 до БКТП-2х630 через РУ-10кВ ТП-1302 п.Рогово. Протяженность линии 5,000 км.</t>
  </si>
  <si>
    <t>P_C.18.1.2027</t>
  </si>
  <si>
    <t>Строительство КЛ-10кВ от ф.16 РУ-10 ТП-1302 до БКТП-2х630 п.Рогово. Протяженность линии 0,580 км.</t>
  </si>
  <si>
    <t>P_C.18.2.2027</t>
  </si>
  <si>
    <t>К1-02-2
Ц1-95-10</t>
  </si>
  <si>
    <t>Строительство 3хКРН-10кВ для техприсоединения блока начальных классов на 300 мест п.Рогово</t>
  </si>
  <si>
    <t>P_C.18.3.2027</t>
  </si>
  <si>
    <t>Строительство БКТП-2х630 для техприсоединения блока начальных классов на 300 мест п.Рогово. Трансформаторная мощность 1260кВА</t>
  </si>
  <si>
    <t>P_C.18.4.2027</t>
  </si>
  <si>
    <t>Строительство 10КЛ-0,4кВ от БКТП-2х630 до объектов блока начальных классов на 300 мест п.Рогово. Протяженность линий 0,800 км</t>
  </si>
  <si>
    <t>P_C.18.5.2027</t>
  </si>
  <si>
    <t>Н1-03-4
Ц1-95-5</t>
  </si>
  <si>
    <t>Н1-03-3
Ц1-95-5</t>
  </si>
  <si>
    <t>1.1.4.2</t>
  </si>
  <si>
    <t>Реконструкция КТП-314 д.Терехово с увеличением трансформаторной мощности на 0,150 МВА</t>
  </si>
  <si>
    <t>N_Р1.2.24.2023</t>
  </si>
  <si>
    <t>Э3-07-1
Ц1-95-4</t>
  </si>
  <si>
    <t>П6-07</t>
  </si>
  <si>
    <t>Реконструкция КТП-1372 п.Курилово с монтажем двух ячеек</t>
  </si>
  <si>
    <t>О_Р.7.2024</t>
  </si>
  <si>
    <t>Реконструкция ВЛ-0,4кВ от оп.6 с КТП-591 в сторону заявителя с.Вороново</t>
  </si>
  <si>
    <t>О_Р.8.2024</t>
  </si>
  <si>
    <t>Л7-24-2</t>
  </si>
  <si>
    <t>1.2.1.1</t>
  </si>
  <si>
    <t>Реконструкция РУ-10кВ в ЗТП-1 ДНП  "Витязь" д.Десна. Замена ячеек - 6 шт.</t>
  </si>
  <si>
    <t>М_Р1.2.7.2022</t>
  </si>
  <si>
    <t>Реконструкция РУ-10кВ в ЗТП-2 ДНП  "Витязь" д.Десна.Замена ячеек - 8 шт.</t>
  </si>
  <si>
    <t>М_Р1.2.8.2022</t>
  </si>
  <si>
    <t>8</t>
  </si>
  <si>
    <t>Реконструкция ТП-3709 СНТ  "Юпитер" г.Троицк. Замена КСО и ШМ.</t>
  </si>
  <si>
    <t>P_Р.1.2026</t>
  </si>
  <si>
    <t>Реконструкция БКТП-1760 п.Знамя Октября. Замена ТМГ, КСО, ЩО и ШМ</t>
  </si>
  <si>
    <t>P_Р.2.2026</t>
  </si>
  <si>
    <t>9</t>
  </si>
  <si>
    <t>Таблица Т5. УНЦ ячейки двухобмоточного трансформатора 6 - 35 кВ</t>
  </si>
  <si>
    <t>Т5-17-1
Ц1-95-5</t>
  </si>
  <si>
    <t>Таблица И12. УНЦ РЗА и прочие шкафы (панели)</t>
  </si>
  <si>
    <t>И12-06
Ц1-95-6</t>
  </si>
  <si>
    <t>Реконструкция ЗТП-171 г.Щербинка. Замена ТМГ, КСО, ЩО и ШМ</t>
  </si>
  <si>
    <t>P_Р.3.2026</t>
  </si>
  <si>
    <t>Реконструкция ЗТП-173 г.Щербинка. Замена ТМГ, КСО, ЩО и ШМ</t>
  </si>
  <si>
    <t>P_Р.4.2026</t>
  </si>
  <si>
    <t>7</t>
  </si>
  <si>
    <t>Реконструкция ЗТП-241 г.Щербинка. Замена ТМГ, КСО, ЩО и ШМ</t>
  </si>
  <si>
    <t>P_Р.5.2026</t>
  </si>
  <si>
    <t>Т5-14-1
Ц1-95-5</t>
  </si>
  <si>
    <t>Реконструкция ЗТП-292 г.Щербинка. Замена ТМГ, КСО, ЩО и ШМ</t>
  </si>
  <si>
    <t>P_Р.6.2026</t>
  </si>
  <si>
    <t>Реконструкция ЗТП-1а п.Курилово. Замена ТМГ, КСО, ЩО и ШМ</t>
  </si>
  <si>
    <t>P_Р.8.2027</t>
  </si>
  <si>
    <t>Реконструкция ЗТП-2а п.Курилово. Замена ТМГ, КСО, ЩО и ШМ</t>
  </si>
  <si>
    <t>P_Р.9.2027</t>
  </si>
  <si>
    <t>Реконструкция ЗТП-3а п.Курилово. Замена ТМГ, КСО, ЩО и ШМ</t>
  </si>
  <si>
    <t>P_Р.10.2027</t>
  </si>
  <si>
    <t>Реконструкция КТП-1406 с.Ознобишено. Замена КТП, ТМГ и РЛС.</t>
  </si>
  <si>
    <t>P_Р.11.2027</t>
  </si>
  <si>
    <t>Т5-11-1
Ц1-95-5</t>
  </si>
  <si>
    <t>1.2.2.1</t>
  </si>
  <si>
    <t>Реконструкция ВКЛ-10кВ от ф.18 с ПС-377 до ЗТП-312 п.Минзаг. Протяженность 1,114 км</t>
  </si>
  <si>
    <t>M_Р1.1.19.2022</t>
  </si>
  <si>
    <t>Л7-06-3</t>
  </si>
  <si>
    <t>Реконструкция ВКЛ-10кВ от ф.22 с ПС-377 до ЗТП-312 п.Минзаг. Протяженность 1,045 км</t>
  </si>
  <si>
    <t>M_Р1.1.20.2022</t>
  </si>
  <si>
    <t>Реконструкция КВЛ-6кВ от ф.9 с РП-10/ПС-316 до КТП-482 д.Жуковка. Протяженность 0,355 км.</t>
  </si>
  <si>
    <t>О_Р.1.2024</t>
  </si>
  <si>
    <t>Л7-04-3</t>
  </si>
  <si>
    <t>Реконструкция ВЛ-10 кВ от опоры б/н до  КТП-755 д.Фоминское. Протяженность 0,205 км.</t>
  </si>
  <si>
    <t>О_Р.2.2024</t>
  </si>
  <si>
    <t>Реконструкция ВЛ-0,4кВ от КТП-755 до участков СПК "Десна-1" д.Фоминское. Протяженность 1,018 км.</t>
  </si>
  <si>
    <t>О_Р.3.2024</t>
  </si>
  <si>
    <t>Реконструкция ВКЛ-6кВ от ф.10 с ПС-357 до КТП-155 д.Тетеренки. Протяженность 0,607 км.</t>
  </si>
  <si>
    <t>О_Р.4.2024</t>
  </si>
  <si>
    <t>Реконструкция ВЛ-0,4кВ от КТП-155 до участков СНТ "Черничка" д.Тетеренки. Протяженность 4,550 км.</t>
  </si>
  <si>
    <t>О_Р.5.2024</t>
  </si>
  <si>
    <t>Реконструкция ВЛ-6кВ от ф.12 с ПС-596 до КТП-1450 ГСК "Каскад". Протяженность 0,354 км</t>
  </si>
  <si>
    <t>О_Р.6.2024</t>
  </si>
  <si>
    <t>Реконструкция ВЛ-0,4кВ от ТП-83 по адресу: г. Москва, поселение Киевский, п.Железнодорожный, по трассе 1459/4377, квартал № 26</t>
  </si>
  <si>
    <t>P_Р.7.2026</t>
  </si>
  <si>
    <t>Л7-11-4</t>
  </si>
  <si>
    <t>Реконструкция КВЛ-10кВ от ф.17 с ПС-377 до ПКУ вблизи д. Яковлево</t>
  </si>
  <si>
    <t>P_Р.12.2026</t>
  </si>
  <si>
    <t>Реконструкция КВЛ-10кВ от ф.24 с ПС-377 доКТП-234 д. Яковлево</t>
  </si>
  <si>
    <t>P_Р.13.2026</t>
  </si>
  <si>
    <t xml:space="preserve">Реконструкция 2КЛ-10кВ от ПС-596 до РТП-12 мкр. "Родники" </t>
  </si>
  <si>
    <t>P_Р.14.2026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</si>
</sst>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\ _₽_-;\-* #,##0.00\ _₽_-;_-* &quot;-&quot;??\ _₽_-;_-@_-"/>
    <numFmt numFmtId="164" formatCode="_-* #,##0.00_-;\-* #,##0.00_-;_-* &quot;-&quot;??_-;_-@_-"/>
    <numFmt numFmtId="165" formatCode="0.0"/>
    <numFmt numFmtId="166" formatCode="0.000"/>
    <numFmt numFmtId="167" formatCode="#,##0.000"/>
  </numFmts>
  <fonts count="2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name val="Symbol"/>
      <family val="1"/>
      <charset val="2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name val="Times New Roman"/>
      <family val="1"/>
    </font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i/>
      <sz val="12"/>
      <name val="Times New Roman"/>
      <family val="1"/>
    </font>
    <font>
      <sz val="11"/>
      <color rgb="FFFFFF00"/>
      <name val="Calibri"/>
      <family val="2"/>
      <scheme val="minor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0" fontId="1" fillId="0" borderId="0"/>
    <xf numFmtId="0" fontId="4" fillId="0" borderId="0"/>
    <xf numFmtId="0" fontId="6" fillId="0" borderId="0"/>
    <xf numFmtId="164" fontId="19" fillId="0" borderId="0" applyFont="0" applyFill="0" applyBorder="0" applyAlignment="0" applyProtection="0"/>
    <xf numFmtId="0" fontId="22" fillId="0" borderId="0"/>
    <xf numFmtId="0" fontId="1" fillId="0" borderId="0"/>
    <xf numFmtId="0" fontId="1" fillId="0" borderId="0"/>
    <xf numFmtId="0" fontId="22" fillId="0" borderId="0"/>
  </cellStyleXfs>
  <cellXfs count="154">
    <xf numFmtId="0" fontId="0" fillId="0" borderId="0" xfId="0"/>
    <xf numFmtId="49" fontId="1" fillId="0" borderId="0" xfId="2" applyNumberFormat="1" applyFont="1" applyFill="1" applyAlignment="1">
      <alignment horizontal="center"/>
    </xf>
    <xf numFmtId="0" fontId="1" fillId="0" borderId="0" xfId="2" applyFont="1" applyFill="1" applyAlignment="1">
      <alignment wrapText="1"/>
    </xf>
    <xf numFmtId="0" fontId="1" fillId="0" borderId="0" xfId="2" applyFont="1" applyFill="1" applyAlignment="1">
      <alignment horizontal="center" wrapText="1"/>
    </xf>
    <xf numFmtId="0" fontId="1" fillId="0" borderId="0" xfId="2" applyFont="1" applyFill="1" applyAlignment="1">
      <alignment horizontal="center"/>
    </xf>
    <xf numFmtId="0" fontId="2" fillId="0" borderId="0" xfId="1" applyFont="1" applyFill="1" applyAlignment="1">
      <alignment horizontal="right" vertical="center"/>
    </xf>
    <xf numFmtId="0" fontId="1" fillId="0" borderId="0" xfId="2" applyFont="1" applyFill="1"/>
    <xf numFmtId="0" fontId="2" fillId="0" borderId="0" xfId="1" applyFont="1" applyFill="1" applyAlignment="1">
      <alignment horizontal="right"/>
    </xf>
    <xf numFmtId="0" fontId="3" fillId="0" borderId="0" xfId="2" applyFont="1" applyFill="1" applyAlignment="1">
      <alignment vertical="center"/>
    </xf>
    <xf numFmtId="0" fontId="3" fillId="0" borderId="0" xfId="2" applyFont="1" applyFill="1" applyAlignment="1"/>
    <xf numFmtId="0" fontId="1" fillId="0" borderId="0" xfId="2" applyFont="1" applyFill="1" applyBorder="1" applyAlignment="1">
      <alignment vertical="center"/>
    </xf>
    <xf numFmtId="49" fontId="1" fillId="0" borderId="0" xfId="2" applyNumberFormat="1" applyFont="1" applyFill="1" applyAlignment="1"/>
    <xf numFmtId="0" fontId="5" fillId="0" borderId="0" xfId="3" applyFont="1" applyFill="1" applyAlignment="1">
      <alignment vertical="top"/>
    </xf>
    <xf numFmtId="0" fontId="1" fillId="0" borderId="0" xfId="2" applyFont="1" applyFill="1" applyBorder="1"/>
    <xf numFmtId="0" fontId="1" fillId="0" borderId="0" xfId="2" applyFont="1" applyFill="1" applyBorder="1" applyAlignment="1"/>
    <xf numFmtId="0" fontId="7" fillId="0" borderId="0" xfId="4" applyFont="1" applyFill="1"/>
    <xf numFmtId="0" fontId="7" fillId="0" borderId="0" xfId="4" applyFont="1" applyFill="1" applyAlignment="1"/>
    <xf numFmtId="0" fontId="8" fillId="0" borderId="0" xfId="2" applyFont="1" applyFill="1" applyAlignment="1">
      <alignment vertical="center"/>
    </xf>
    <xf numFmtId="0" fontId="1" fillId="0" borderId="0" xfId="2" applyFont="1" applyFill="1" applyAlignment="1">
      <alignment vertical="center"/>
    </xf>
    <xf numFmtId="0" fontId="1" fillId="0" borderId="0" xfId="2" applyFont="1" applyFill="1" applyAlignment="1">
      <alignment horizontal="center" vertical="center" wrapText="1"/>
    </xf>
    <xf numFmtId="3" fontId="1" fillId="0" borderId="2" xfId="2" applyNumberFormat="1" applyFont="1" applyFill="1" applyBorder="1" applyAlignment="1">
      <alignment horizontal="center" vertical="center" wrapText="1"/>
    </xf>
    <xf numFmtId="0" fontId="8" fillId="0" borderId="0" xfId="2" applyFont="1" applyFill="1" applyAlignment="1">
      <alignment horizontal="center" vertical="center" wrapText="1"/>
    </xf>
    <xf numFmtId="0" fontId="1" fillId="0" borderId="2" xfId="2" applyNumberFormat="1" applyFont="1" applyFill="1" applyBorder="1" applyAlignment="1">
      <alignment horizontal="center" vertical="center" wrapText="1"/>
    </xf>
    <xf numFmtId="49" fontId="1" fillId="0" borderId="2" xfId="2" applyNumberFormat="1" applyFont="1" applyFill="1" applyBorder="1" applyAlignment="1">
      <alignment horizontal="center" vertical="center" wrapText="1"/>
    </xf>
    <xf numFmtId="49" fontId="1" fillId="0" borderId="2" xfId="2" applyNumberFormat="1" applyFont="1" applyFill="1" applyBorder="1" applyAlignment="1">
      <alignment horizontal="left" vertical="center" wrapText="1"/>
    </xf>
    <xf numFmtId="0" fontId="1" fillId="0" borderId="2" xfId="2" applyNumberFormat="1" applyFont="1" applyFill="1" applyBorder="1" applyAlignment="1">
      <alignment horizontal="left" vertical="center"/>
    </xf>
    <xf numFmtId="0" fontId="1" fillId="0" borderId="2" xfId="2" applyFont="1" applyFill="1" applyBorder="1" applyAlignment="1">
      <alignment vertical="center" wrapText="1"/>
    </xf>
    <xf numFmtId="0" fontId="1" fillId="0" borderId="0" xfId="2" applyFont="1" applyFill="1" applyAlignment="1">
      <alignment horizontal="left"/>
    </xf>
    <xf numFmtId="49" fontId="9" fillId="0" borderId="0" xfId="2" applyNumberFormat="1" applyFont="1" applyFill="1" applyAlignment="1">
      <alignment horizontal="left"/>
    </xf>
    <xf numFmtId="49" fontId="1" fillId="0" borderId="0" xfId="2" applyNumberFormat="1" applyFont="1" applyFill="1" applyAlignment="1">
      <alignment horizontal="left"/>
    </xf>
    <xf numFmtId="0" fontId="1" fillId="0" borderId="0" xfId="2" applyFont="1" applyFill="1" applyAlignment="1">
      <alignment horizontal="left" wrapText="1"/>
    </xf>
    <xf numFmtId="0" fontId="1" fillId="0" borderId="0" xfId="2" applyFont="1" applyFill="1" applyAlignment="1">
      <alignment horizontal="left" vertical="top" wrapText="1"/>
    </xf>
    <xf numFmtId="0" fontId="3" fillId="0" borderId="0" xfId="2" applyFont="1" applyFill="1" applyAlignment="1">
      <alignment vertical="center" wrapText="1"/>
    </xf>
    <xf numFmtId="0" fontId="8" fillId="0" borderId="0" xfId="2" applyFont="1" applyFill="1" applyBorder="1" applyAlignment="1">
      <alignment vertical="center"/>
    </xf>
    <xf numFmtId="0" fontId="7" fillId="0" borderId="0" xfId="4" applyFont="1" applyFill="1" applyAlignment="1">
      <alignment horizontal="center"/>
    </xf>
    <xf numFmtId="0" fontId="1" fillId="0" borderId="2" xfId="4" applyFont="1" applyFill="1" applyBorder="1" applyAlignment="1">
      <alignment horizontal="center" vertical="center"/>
    </xf>
    <xf numFmtId="0" fontId="7" fillId="0" borderId="2" xfId="4" applyFont="1" applyFill="1" applyBorder="1"/>
    <xf numFmtId="0" fontId="1" fillId="0" borderId="2" xfId="4" applyFont="1" applyFill="1" applyBorder="1" applyAlignment="1">
      <alignment vertical="center" wrapText="1"/>
    </xf>
    <xf numFmtId="0" fontId="1" fillId="0" borderId="6" xfId="4" applyFont="1" applyFill="1" applyBorder="1"/>
    <xf numFmtId="0" fontId="1" fillId="0" borderId="0" xfId="4" applyFont="1" applyFill="1" applyAlignment="1"/>
    <xf numFmtId="0" fontId="1" fillId="0" borderId="7" xfId="4" applyFont="1" applyFill="1" applyBorder="1"/>
    <xf numFmtId="4" fontId="1" fillId="0" borderId="2" xfId="4" applyNumberFormat="1" applyFont="1" applyFill="1" applyBorder="1" applyAlignment="1">
      <alignment horizontal="center" vertical="center" wrapText="1"/>
    </xf>
    <xf numFmtId="0" fontId="1" fillId="0" borderId="0" xfId="4" applyFont="1" applyFill="1"/>
    <xf numFmtId="0" fontId="14" fillId="0" borderId="0" xfId="4" applyFont="1"/>
    <xf numFmtId="0" fontId="6" fillId="0" borderId="0" xfId="4"/>
    <xf numFmtId="49" fontId="15" fillId="0" borderId="0" xfId="4" applyNumberFormat="1" applyFont="1"/>
    <xf numFmtId="0" fontId="16" fillId="0" borderId="0" xfId="4" applyFont="1"/>
    <xf numFmtId="165" fontId="1" fillId="0" borderId="0" xfId="4" applyNumberFormat="1" applyFont="1" applyFill="1" applyBorder="1" applyAlignment="1">
      <alignment horizontal="center" wrapText="1"/>
    </xf>
    <xf numFmtId="0" fontId="6" fillId="0" borderId="0" xfId="4" applyAlignment="1">
      <alignment wrapText="1"/>
    </xf>
    <xf numFmtId="0" fontId="6" fillId="0" borderId="0" xfId="4" applyBorder="1"/>
    <xf numFmtId="0" fontId="1" fillId="0" borderId="0" xfId="2" applyFont="1" applyFill="1" applyBorder="1" applyAlignment="1">
      <alignment horizontal="center" vertical="center" wrapText="1"/>
    </xf>
    <xf numFmtId="0" fontId="13" fillId="0" borderId="0" xfId="4" applyFont="1" applyFill="1" applyBorder="1" applyAlignment="1">
      <alignment horizontal="center" vertical="center"/>
    </xf>
    <xf numFmtId="0" fontId="1" fillId="0" borderId="0" xfId="4" applyFont="1" applyFill="1" applyBorder="1"/>
    <xf numFmtId="2" fontId="1" fillId="0" borderId="0" xfId="2" applyNumberFormat="1" applyFont="1" applyFill="1" applyAlignment="1">
      <alignment horizontal="center" vertical="center" wrapText="1"/>
    </xf>
    <xf numFmtId="166" fontId="1" fillId="0" borderId="0" xfId="2" applyNumberFormat="1" applyFont="1" applyFill="1"/>
    <xf numFmtId="166" fontId="3" fillId="0" borderId="0" xfId="2" applyNumberFormat="1" applyFont="1" applyFill="1" applyAlignment="1">
      <alignment vertical="center"/>
    </xf>
    <xf numFmtId="166" fontId="3" fillId="0" borderId="0" xfId="2" applyNumberFormat="1" applyFont="1" applyFill="1" applyAlignment="1"/>
    <xf numFmtId="166" fontId="1" fillId="0" borderId="0" xfId="2" applyNumberFormat="1" applyFont="1" applyFill="1" applyBorder="1"/>
    <xf numFmtId="166" fontId="7" fillId="0" borderId="0" xfId="4" applyNumberFormat="1" applyFont="1" applyFill="1"/>
    <xf numFmtId="166" fontId="8" fillId="0" borderId="0" xfId="2" applyNumberFormat="1" applyFont="1" applyFill="1" applyAlignment="1">
      <alignment vertical="center"/>
    </xf>
    <xf numFmtId="166" fontId="8" fillId="0" borderId="0" xfId="2" applyNumberFormat="1" applyFont="1" applyFill="1" applyAlignment="1">
      <alignment horizontal="center" vertical="center" wrapText="1"/>
    </xf>
    <xf numFmtId="166" fontId="1" fillId="0" borderId="0" xfId="2" applyNumberFormat="1" applyFont="1" applyFill="1" applyAlignment="1">
      <alignment horizontal="center" vertical="center" wrapText="1"/>
    </xf>
    <xf numFmtId="166" fontId="1" fillId="0" borderId="0" xfId="2" applyNumberFormat="1" applyFont="1" applyFill="1" applyAlignment="1">
      <alignment horizontal="left"/>
    </xf>
    <xf numFmtId="166" fontId="1" fillId="0" borderId="0" xfId="2" applyNumberFormat="1" applyFont="1" applyFill="1" applyAlignment="1">
      <alignment horizontal="left" vertical="top" wrapText="1"/>
    </xf>
    <xf numFmtId="166" fontId="1" fillId="0" borderId="2" xfId="4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5" fillId="0" borderId="0" xfId="4" applyFont="1"/>
    <xf numFmtId="0" fontId="18" fillId="0" borderId="0" xfId="4" applyFont="1"/>
    <xf numFmtId="0" fontId="17" fillId="0" borderId="2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165" fontId="17" fillId="0" borderId="2" xfId="0" applyNumberFormat="1" applyFont="1" applyBorder="1" applyAlignment="1">
      <alignment horizontal="center" vertical="center" wrapText="1"/>
    </xf>
    <xf numFmtId="0" fontId="1" fillId="0" borderId="1" xfId="2" applyFont="1" applyFill="1" applyBorder="1" applyAlignment="1">
      <alignment horizontal="center" vertical="center" wrapText="1"/>
    </xf>
    <xf numFmtId="0" fontId="1" fillId="0" borderId="2" xfId="4" applyFont="1" applyFill="1" applyBorder="1" applyAlignment="1">
      <alignment horizontal="center" vertical="center" wrapText="1"/>
    </xf>
    <xf numFmtId="164" fontId="1" fillId="0" borderId="0" xfId="5" applyFont="1" applyFill="1"/>
    <xf numFmtId="49" fontId="1" fillId="0" borderId="0" xfId="1" applyNumberFormat="1" applyFont="1" applyFill="1" applyAlignment="1">
      <alignment horizontal="left"/>
    </xf>
    <xf numFmtId="0" fontId="17" fillId="0" borderId="2" xfId="4" applyFont="1" applyFill="1" applyBorder="1" applyAlignment="1">
      <alignment horizontal="center" vertical="center" wrapText="1"/>
    </xf>
    <xf numFmtId="16" fontId="17" fillId="0" borderId="2" xfId="0" applyNumberFormat="1" applyFont="1" applyFill="1" applyBorder="1" applyAlignment="1">
      <alignment horizontal="center" vertical="center" wrapText="1"/>
    </xf>
    <xf numFmtId="0" fontId="18" fillId="0" borderId="0" xfId="4" applyFont="1" applyFill="1" applyAlignment="1">
      <alignment horizontal="center"/>
    </xf>
    <xf numFmtId="0" fontId="18" fillId="0" borderId="0" xfId="4" applyFont="1" applyFill="1" applyAlignment="1"/>
    <xf numFmtId="49" fontId="1" fillId="0" borderId="0" xfId="4" applyNumberFormat="1" applyFont="1" applyFill="1" applyBorder="1" applyAlignment="1">
      <alignment horizontal="left" vertical="center"/>
    </xf>
    <xf numFmtId="0" fontId="1" fillId="0" borderId="0" xfId="4" applyFont="1" applyAlignment="1">
      <alignment horizontal="left"/>
    </xf>
    <xf numFmtId="0" fontId="1" fillId="0" borderId="0" xfId="4" applyFont="1" applyAlignment="1">
      <alignment vertical="top" wrapText="1"/>
    </xf>
    <xf numFmtId="0" fontId="1" fillId="0" borderId="0" xfId="4" applyFont="1" applyAlignment="1">
      <alignment vertical="top"/>
    </xf>
    <xf numFmtId="0" fontId="1" fillId="0" borderId="0" xfId="4" applyFont="1" applyFill="1" applyAlignment="1">
      <alignment horizontal="left"/>
    </xf>
    <xf numFmtId="0" fontId="2" fillId="0" borderId="0" xfId="4" applyFont="1" applyFill="1" applyAlignment="1">
      <alignment vertical="top" wrapText="1"/>
    </xf>
    <xf numFmtId="4" fontId="7" fillId="0" borderId="0" xfId="4" applyNumberFormat="1" applyFont="1" applyFill="1"/>
    <xf numFmtId="167" fontId="7" fillId="0" borderId="0" xfId="4" applyNumberFormat="1" applyFont="1" applyFill="1"/>
    <xf numFmtId="164" fontId="1" fillId="0" borderId="0" xfId="5" applyFont="1" applyFill="1" applyBorder="1"/>
    <xf numFmtId="164" fontId="7" fillId="0" borderId="0" xfId="5" applyFont="1" applyFill="1"/>
    <xf numFmtId="43" fontId="7" fillId="0" borderId="0" xfId="4" applyNumberFormat="1" applyFont="1" applyFill="1"/>
    <xf numFmtId="43" fontId="1" fillId="0" borderId="0" xfId="2" applyNumberFormat="1" applyFont="1" applyFill="1"/>
    <xf numFmtId="4" fontId="5" fillId="0" borderId="0" xfId="3" applyNumberFormat="1" applyFont="1" applyFill="1" applyAlignment="1">
      <alignment vertical="top"/>
    </xf>
    <xf numFmtId="164" fontId="1" fillId="0" borderId="0" xfId="5" applyFont="1" applyFill="1" applyAlignment="1"/>
    <xf numFmtId="164" fontId="5" fillId="0" borderId="0" xfId="5" applyFont="1" applyFill="1" applyAlignment="1">
      <alignment vertical="top"/>
    </xf>
    <xf numFmtId="49" fontId="1" fillId="0" borderId="0" xfId="2" applyNumberFormat="1" applyFont="1" applyFill="1" applyBorder="1" applyAlignment="1"/>
    <xf numFmtId="1" fontId="1" fillId="0" borderId="2" xfId="4" applyNumberFormat="1" applyFont="1" applyFill="1" applyBorder="1" applyAlignment="1">
      <alignment horizontal="center" vertical="center" wrapText="1"/>
    </xf>
    <xf numFmtId="4" fontId="1" fillId="0" borderId="2" xfId="4" applyNumberFormat="1" applyFont="1" applyFill="1" applyBorder="1" applyAlignment="1">
      <alignment horizontal="center" vertical="center"/>
    </xf>
    <xf numFmtId="166" fontId="1" fillId="0" borderId="0" xfId="2" applyNumberFormat="1" applyFont="1" applyFill="1" applyAlignment="1"/>
    <xf numFmtId="0" fontId="21" fillId="0" borderId="0" xfId="4" applyFont="1" applyFill="1" applyAlignment="1"/>
    <xf numFmtId="4" fontId="18" fillId="0" borderId="0" xfId="4" applyNumberFormat="1" applyFont="1" applyFill="1" applyAlignment="1"/>
    <xf numFmtId="0" fontId="7" fillId="0" borderId="0" xfId="4" applyFont="1" applyFill="1" applyAlignment="1">
      <alignment vertical="center"/>
    </xf>
    <xf numFmtId="0" fontId="1" fillId="0" borderId="0" xfId="4" applyFont="1" applyFill="1" applyAlignment="1">
      <alignment vertical="center"/>
    </xf>
    <xf numFmtId="0" fontId="18" fillId="0" borderId="0" xfId="4" applyFont="1" applyFill="1" applyAlignment="1">
      <alignment vertical="center"/>
    </xf>
    <xf numFmtId="0" fontId="3" fillId="0" borderId="0" xfId="2" applyFont="1" applyFill="1" applyAlignment="1">
      <alignment horizontal="center" vertical="center" wrapText="1"/>
    </xf>
    <xf numFmtId="0" fontId="3" fillId="0" borderId="0" xfId="2" applyFont="1" applyFill="1" applyAlignment="1">
      <alignment horizontal="center"/>
    </xf>
    <xf numFmtId="0" fontId="1" fillId="0" borderId="2" xfId="2" applyFont="1" applyFill="1" applyBorder="1" applyAlignment="1">
      <alignment horizontal="center" vertical="center" wrapText="1"/>
    </xf>
    <xf numFmtId="0" fontId="1" fillId="0" borderId="0" xfId="4" applyFont="1" applyFill="1" applyAlignment="1">
      <alignment horizontal="left" vertical="top" wrapText="1"/>
    </xf>
    <xf numFmtId="49" fontId="1" fillId="0" borderId="0" xfId="4" applyNumberFormat="1" applyFont="1" applyFill="1" applyBorder="1" applyAlignment="1">
      <alignment horizontal="left" vertical="center"/>
    </xf>
    <xf numFmtId="0" fontId="1" fillId="0" borderId="2" xfId="4" applyFont="1" applyFill="1" applyBorder="1" applyAlignment="1">
      <alignment horizontal="center" vertical="center" wrapText="1"/>
    </xf>
    <xf numFmtId="2" fontId="1" fillId="0" borderId="2" xfId="2" applyNumberFormat="1" applyFont="1" applyFill="1" applyBorder="1" applyAlignment="1">
      <alignment horizontal="center" vertical="center" wrapText="1"/>
    </xf>
    <xf numFmtId="167" fontId="1" fillId="0" borderId="2" xfId="4" applyNumberFormat="1" applyFont="1" applyFill="1" applyBorder="1" applyAlignment="1">
      <alignment horizontal="center" vertical="center" wrapText="1"/>
    </xf>
    <xf numFmtId="0" fontId="1" fillId="0" borderId="2" xfId="2" applyFont="1" applyFill="1" applyBorder="1" applyAlignment="1">
      <alignment horizontal="center" vertical="center" wrapText="1"/>
    </xf>
    <xf numFmtId="0" fontId="1" fillId="0" borderId="2" xfId="2" applyFont="1" applyFill="1" applyBorder="1" applyAlignment="1">
      <alignment horizontal="center" vertical="center" wrapText="1"/>
    </xf>
    <xf numFmtId="0" fontId="1" fillId="0" borderId="2" xfId="2" applyFont="1" applyFill="1" applyBorder="1" applyAlignment="1">
      <alignment horizontal="center" vertical="center" wrapText="1"/>
    </xf>
    <xf numFmtId="0" fontId="1" fillId="0" borderId="2" xfId="3" applyFont="1" applyFill="1" applyBorder="1" applyAlignment="1">
      <alignment horizontal="center" vertical="center" wrapText="1"/>
    </xf>
    <xf numFmtId="49" fontId="1" fillId="0" borderId="2" xfId="3" applyNumberFormat="1" applyFont="1" applyFill="1" applyBorder="1" applyAlignment="1">
      <alignment horizontal="center" vertical="center"/>
    </xf>
    <xf numFmtId="0" fontId="1" fillId="0" borderId="2" xfId="6" applyFont="1" applyFill="1" applyBorder="1" applyAlignment="1">
      <alignment vertical="center" wrapText="1"/>
    </xf>
    <xf numFmtId="0" fontId="1" fillId="0" borderId="2" xfId="3" applyFont="1" applyFill="1" applyBorder="1" applyAlignment="1">
      <alignment horizontal="center" vertical="center"/>
    </xf>
    <xf numFmtId="0" fontId="1" fillId="0" borderId="2" xfId="8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166" fontId="1" fillId="0" borderId="2" xfId="7" applyNumberFormat="1" applyFont="1" applyFill="1" applyBorder="1" applyAlignment="1">
      <alignment horizontal="center" vertical="center"/>
    </xf>
    <xf numFmtId="2" fontId="1" fillId="0" borderId="2" xfId="7" applyNumberFormat="1" applyFont="1" applyFill="1" applyBorder="1" applyAlignment="1">
      <alignment horizontal="center" vertical="center"/>
    </xf>
    <xf numFmtId="1" fontId="1" fillId="0" borderId="2" xfId="7" applyNumberFormat="1" applyFont="1" applyFill="1" applyBorder="1" applyAlignment="1">
      <alignment horizontal="center" vertical="center"/>
    </xf>
    <xf numFmtId="4" fontId="1" fillId="0" borderId="2" xfId="7" applyNumberFormat="1" applyFont="1" applyFill="1" applyBorder="1" applyAlignment="1">
      <alignment horizontal="center" vertical="center"/>
    </xf>
    <xf numFmtId="4" fontId="1" fillId="0" borderId="5" xfId="7" applyNumberFormat="1" applyFont="1" applyFill="1" applyBorder="1" applyAlignment="1">
      <alignment horizontal="center" vertical="center"/>
    </xf>
    <xf numFmtId="0" fontId="1" fillId="0" borderId="5" xfId="7" applyFont="1" applyFill="1" applyBorder="1" applyAlignment="1">
      <alignment horizontal="center" vertical="center"/>
    </xf>
    <xf numFmtId="0" fontId="1" fillId="0" borderId="2" xfId="7" applyFont="1" applyFill="1" applyBorder="1" applyAlignment="1">
      <alignment horizontal="center" vertical="center" wrapText="1"/>
    </xf>
    <xf numFmtId="0" fontId="1" fillId="0" borderId="2" xfId="7" applyFont="1" applyFill="1" applyBorder="1" applyAlignment="1">
      <alignment horizontal="center" vertical="center"/>
    </xf>
    <xf numFmtId="0" fontId="1" fillId="0" borderId="2" xfId="9" applyFont="1" applyFill="1" applyBorder="1" applyAlignment="1">
      <alignment horizontal="left" vertical="center" wrapText="1"/>
    </xf>
    <xf numFmtId="49" fontId="1" fillId="0" borderId="2" xfId="3" applyNumberFormat="1" applyFont="1" applyFill="1" applyBorder="1" applyAlignment="1">
      <alignment horizontal="left" vertical="center" wrapText="1"/>
    </xf>
    <xf numFmtId="0" fontId="1" fillId="0" borderId="2" xfId="7" applyNumberFormat="1" applyFont="1" applyFill="1" applyBorder="1" applyAlignment="1">
      <alignment horizontal="center" vertical="center" wrapText="1"/>
    </xf>
    <xf numFmtId="0" fontId="1" fillId="0" borderId="2" xfId="3" applyFont="1" applyFill="1" applyBorder="1" applyAlignment="1">
      <alignment vertical="center" wrapText="1"/>
    </xf>
    <xf numFmtId="0" fontId="1" fillId="0" borderId="0" xfId="4" applyFont="1" applyFill="1" applyAlignment="1">
      <alignment horizontal="left" vertical="center"/>
    </xf>
    <xf numFmtId="0" fontId="1" fillId="0" borderId="0" xfId="4" applyFont="1" applyFill="1" applyAlignment="1">
      <alignment horizontal="left" vertical="top" wrapText="1"/>
    </xf>
    <xf numFmtId="0" fontId="1" fillId="0" borderId="0" xfId="4" applyFont="1" applyFill="1" applyAlignment="1">
      <alignment horizontal="left" vertical="top"/>
    </xf>
    <xf numFmtId="0" fontId="1" fillId="0" borderId="1" xfId="2" applyFont="1" applyFill="1" applyBorder="1" applyAlignment="1">
      <alignment horizontal="center" vertical="center" wrapText="1"/>
    </xf>
    <xf numFmtId="0" fontId="1" fillId="0" borderId="5" xfId="2" applyFont="1" applyFill="1" applyBorder="1" applyAlignment="1">
      <alignment horizontal="center" vertical="center" wrapText="1"/>
    </xf>
    <xf numFmtId="0" fontId="1" fillId="0" borderId="3" xfId="2" applyFont="1" applyFill="1" applyBorder="1" applyAlignment="1">
      <alignment horizontal="center" vertical="center" wrapText="1"/>
    </xf>
    <xf numFmtId="0" fontId="1" fillId="0" borderId="4" xfId="2" applyFont="1" applyFill="1" applyBorder="1" applyAlignment="1">
      <alignment horizontal="center" vertical="center" wrapText="1"/>
    </xf>
    <xf numFmtId="0" fontId="1" fillId="0" borderId="2" xfId="2" applyFont="1" applyFill="1" applyBorder="1" applyAlignment="1">
      <alignment horizontal="center" vertical="center" wrapText="1"/>
    </xf>
    <xf numFmtId="49" fontId="1" fillId="0" borderId="0" xfId="4" applyNumberFormat="1" applyFont="1" applyFill="1" applyBorder="1" applyAlignment="1">
      <alignment horizontal="left" vertical="center"/>
    </xf>
    <xf numFmtId="0" fontId="3" fillId="0" borderId="0" xfId="2" applyFont="1" applyFill="1" applyAlignment="1">
      <alignment horizontal="center" vertical="center" wrapText="1"/>
    </xf>
    <xf numFmtId="0" fontId="3" fillId="0" borderId="0" xfId="2" applyFont="1" applyFill="1" applyAlignment="1">
      <alignment horizontal="center"/>
    </xf>
    <xf numFmtId="0" fontId="1" fillId="0" borderId="0" xfId="4" applyFont="1" applyAlignment="1">
      <alignment horizontal="left" vertical="top" wrapText="1"/>
    </xf>
    <xf numFmtId="0" fontId="1" fillId="2" borderId="0" xfId="4" applyFont="1" applyFill="1" applyAlignment="1">
      <alignment horizontal="left" vertical="top" wrapText="1"/>
    </xf>
    <xf numFmtId="0" fontId="1" fillId="0" borderId="0" xfId="4" applyFont="1" applyAlignment="1">
      <alignment horizontal="left" vertical="top"/>
    </xf>
    <xf numFmtId="0" fontId="20" fillId="0" borderId="1" xfId="0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/>
    </xf>
    <xf numFmtId="0" fontId="1" fillId="0" borderId="2" xfId="4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49" fontId="17" fillId="0" borderId="8" xfId="0" applyNumberFormat="1" applyFont="1" applyBorder="1" applyAlignment="1">
      <alignment horizontal="center" vertical="center"/>
    </xf>
    <xf numFmtId="49" fontId="17" fillId="0" borderId="9" xfId="0" applyNumberFormat="1" applyFont="1" applyBorder="1" applyAlignment="1">
      <alignment horizontal="center" vertical="center"/>
    </xf>
    <xf numFmtId="49" fontId="17" fillId="0" borderId="10" xfId="0" applyNumberFormat="1" applyFont="1" applyBorder="1" applyAlignment="1">
      <alignment horizontal="center" vertical="center"/>
    </xf>
  </cellXfs>
  <cellStyles count="10">
    <cellStyle name="Обычный" xfId="0" builtinId="0"/>
    <cellStyle name="Обычный 11" xfId="4"/>
    <cellStyle name="Обычный 14" xfId="2"/>
    <cellStyle name="Обычный 2" xfId="7"/>
    <cellStyle name="Обычный 3" xfId="1"/>
    <cellStyle name="Обычный 3 10" xfId="6"/>
    <cellStyle name="Обычный 3 20" xfId="8"/>
    <cellStyle name="Обычный 3 7" xfId="9"/>
    <cellStyle name="Обычный 7" xfId="3"/>
    <cellStyle name="Финансовый" xfId="5" builtinId="3"/>
  </cellStyles>
  <dxfs count="0"/>
  <tableStyles count="0" defaultTableStyle="TableStyleMedium2" defaultPivotStyle="PivotStyleLight16"/>
  <colors>
    <mruColors>
      <color rgb="FF00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346"/>
  <sheetViews>
    <sheetView view="pageBreakPreview" topLeftCell="A4" zoomScaleNormal="70" zoomScaleSheetLayoutView="100" workbookViewId="0">
      <pane xSplit="3" ySplit="14" topLeftCell="D18" activePane="bottomRight" state="frozen"/>
      <selection activeCell="G16" sqref="G16:N17"/>
      <selection pane="topRight" activeCell="G16" sqref="G16:N17"/>
      <selection pane="bottomLeft" activeCell="G16" sqref="G16:N17"/>
      <selection pane="bottomRight" activeCell="E19" sqref="E19"/>
    </sheetView>
  </sheetViews>
  <sheetFormatPr defaultColWidth="9.140625" defaultRowHeight="15.75" x14ac:dyDescent="0.25"/>
  <cols>
    <col min="1" max="1" width="9.140625" style="6"/>
    <col min="2" max="2" width="13.28515625" style="1" customWidth="1"/>
    <col min="3" max="3" width="31" style="1" customWidth="1"/>
    <col min="4" max="4" width="19.85546875" style="1" customWidth="1"/>
    <col min="5" max="5" width="46" style="2" customWidth="1"/>
    <col min="6" max="6" width="29.42578125" style="2" customWidth="1"/>
    <col min="7" max="7" width="22.85546875" style="2" customWidth="1"/>
    <col min="8" max="8" width="25.7109375" style="2" customWidth="1"/>
    <col min="9" max="9" width="25.42578125" style="2" customWidth="1"/>
    <col min="10" max="10" width="16.42578125" style="3" customWidth="1"/>
    <col min="11" max="11" width="21.28515625" style="2" customWidth="1"/>
    <col min="12" max="13" width="31.28515625" style="3" customWidth="1"/>
    <col min="14" max="14" width="31.85546875" style="3" customWidth="1"/>
    <col min="15" max="15" width="15.42578125" style="3" customWidth="1"/>
    <col min="16" max="16" width="14.42578125" style="3" customWidth="1"/>
    <col min="17" max="17" width="13.7109375" style="4" customWidth="1"/>
    <col min="18" max="18" width="14.85546875" style="4" customWidth="1"/>
    <col min="19" max="19" width="22.42578125" style="4" customWidth="1"/>
    <col min="20" max="20" width="30.140625" style="4" customWidth="1"/>
    <col min="21" max="21" width="36.85546875" style="4" customWidth="1"/>
    <col min="22" max="22" width="27.7109375" style="6" customWidth="1"/>
    <col min="23" max="23" width="6" style="6" customWidth="1"/>
    <col min="24" max="24" width="14.85546875" style="54" customWidth="1"/>
    <col min="25" max="25" width="17.5703125" style="6" customWidth="1"/>
    <col min="26" max="26" width="9.140625" style="6"/>
    <col min="27" max="27" width="11.7109375" style="6" bestFit="1" customWidth="1"/>
    <col min="28" max="16384" width="9.140625" style="6"/>
  </cols>
  <sheetData>
    <row r="1" spans="2:32" ht="18.75" hidden="1" x14ac:dyDescent="0.25">
      <c r="B1" s="74"/>
      <c r="V1" s="5" t="s">
        <v>0</v>
      </c>
    </row>
    <row r="2" spans="2:32" ht="18.75" hidden="1" x14ac:dyDescent="0.3">
      <c r="V2" s="7" t="s">
        <v>1</v>
      </c>
    </row>
    <row r="3" spans="2:32" ht="18.75" hidden="1" x14ac:dyDescent="0.3">
      <c r="V3" s="7" t="s">
        <v>2</v>
      </c>
    </row>
    <row r="4" spans="2:32" ht="18.75" x14ac:dyDescent="0.3">
      <c r="V4" s="7"/>
    </row>
    <row r="5" spans="2:32" ht="18.75" x14ac:dyDescent="0.25">
      <c r="B5" s="141" t="s">
        <v>3</v>
      </c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41"/>
      <c r="N5" s="141"/>
      <c r="O5" s="141"/>
      <c r="P5" s="141"/>
      <c r="Q5" s="141"/>
      <c r="R5" s="141"/>
      <c r="S5" s="141"/>
      <c r="T5" s="141"/>
      <c r="U5" s="141"/>
      <c r="V5" s="103"/>
      <c r="W5" s="8"/>
      <c r="X5" s="55"/>
      <c r="Y5" s="8"/>
      <c r="Z5" s="8"/>
      <c r="AA5" s="8"/>
      <c r="AB5" s="8"/>
      <c r="AC5" s="8"/>
      <c r="AD5" s="8"/>
      <c r="AE5" s="8"/>
      <c r="AF5" s="8"/>
    </row>
    <row r="6" spans="2:32" ht="18.75" x14ac:dyDescent="0.25">
      <c r="B6" s="141" t="s">
        <v>4</v>
      </c>
      <c r="C6" s="141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  <c r="O6" s="141"/>
      <c r="P6" s="141"/>
      <c r="Q6" s="141"/>
      <c r="R6" s="141"/>
      <c r="S6" s="141"/>
      <c r="T6" s="141"/>
      <c r="U6" s="141"/>
      <c r="V6" s="103"/>
      <c r="W6" s="8"/>
      <c r="X6" s="55"/>
      <c r="Y6" s="8"/>
      <c r="Z6" s="8"/>
      <c r="AA6" s="8"/>
      <c r="AB6" s="8"/>
      <c r="AC6" s="8"/>
      <c r="AD6" s="8"/>
      <c r="AE6" s="8"/>
      <c r="AF6" s="8"/>
    </row>
    <row r="7" spans="2:32" ht="18.75" x14ac:dyDescent="0.3">
      <c r="B7" s="142"/>
      <c r="C7" s="142"/>
      <c r="D7" s="142"/>
      <c r="E7" s="142"/>
      <c r="F7" s="142"/>
      <c r="G7" s="142"/>
      <c r="H7" s="142"/>
      <c r="I7" s="142"/>
      <c r="J7" s="142"/>
      <c r="K7" s="142"/>
      <c r="L7" s="142"/>
      <c r="M7" s="142"/>
      <c r="N7" s="142"/>
      <c r="O7" s="142"/>
      <c r="P7" s="142"/>
      <c r="Q7" s="142"/>
      <c r="R7" s="142"/>
      <c r="S7" s="142"/>
      <c r="T7" s="142"/>
      <c r="U7" s="142"/>
      <c r="V7" s="104"/>
      <c r="W7" s="9"/>
      <c r="X7" s="56"/>
      <c r="Y7" s="9"/>
      <c r="Z7" s="9"/>
      <c r="AA7" s="9"/>
      <c r="AB7" s="9"/>
      <c r="AC7" s="9"/>
      <c r="AD7" s="9"/>
      <c r="AE7" s="9"/>
      <c r="AF7" s="9"/>
    </row>
    <row r="8" spans="2:32" x14ac:dyDescent="0.25">
      <c r="B8" s="6"/>
      <c r="C8" s="6"/>
      <c r="D8" s="6"/>
      <c r="E8" s="13"/>
      <c r="F8" s="10"/>
      <c r="G8" s="10"/>
      <c r="H8" s="10"/>
      <c r="I8" s="10"/>
      <c r="J8" s="11"/>
      <c r="K8" s="11"/>
      <c r="L8" s="6"/>
      <c r="M8" s="6"/>
      <c r="T8" s="11"/>
      <c r="U8" s="11"/>
    </row>
    <row r="9" spans="2:32" x14ac:dyDescent="0.25">
      <c r="B9" s="6"/>
      <c r="C9" s="6"/>
      <c r="D9" s="6"/>
      <c r="E9" s="13"/>
      <c r="F9" s="12"/>
      <c r="G9" s="12"/>
      <c r="H9" s="12"/>
      <c r="I9" s="12"/>
      <c r="J9" s="12"/>
      <c r="K9" s="12"/>
      <c r="L9" s="6"/>
      <c r="M9" s="6"/>
      <c r="T9" s="12"/>
      <c r="U9" s="12"/>
    </row>
    <row r="10" spans="2:32" x14ac:dyDescent="0.25">
      <c r="B10" s="6"/>
      <c r="C10" s="6"/>
      <c r="D10" s="6"/>
      <c r="E10" s="13"/>
      <c r="F10" s="1"/>
      <c r="G10" s="1"/>
      <c r="H10" s="1"/>
      <c r="I10" s="1"/>
      <c r="J10" s="11"/>
      <c r="K10" s="11"/>
      <c r="L10" s="6"/>
      <c r="M10" s="6"/>
      <c r="T10" s="11"/>
      <c r="U10" s="11"/>
    </row>
    <row r="11" spans="2:32" s="13" customFormat="1" x14ac:dyDescent="0.25">
      <c r="F11" s="10"/>
      <c r="G11" s="10"/>
      <c r="H11" s="10"/>
      <c r="I11" s="10"/>
      <c r="J11" s="14"/>
      <c r="K11" s="14"/>
      <c r="T11" s="14"/>
      <c r="U11" s="14"/>
      <c r="X11" s="57"/>
    </row>
    <row r="12" spans="2:32" s="15" customFormat="1" x14ac:dyDescent="0.25">
      <c r="J12" s="16"/>
      <c r="K12" s="16"/>
      <c r="L12" s="16"/>
      <c r="M12" s="16"/>
      <c r="T12" s="16"/>
      <c r="U12" s="16"/>
      <c r="X12" s="58"/>
    </row>
    <row r="13" spans="2:32" s="15" customFormat="1" x14ac:dyDescent="0.25">
      <c r="F13" s="10"/>
      <c r="G13" s="10"/>
      <c r="H13" s="10"/>
      <c r="I13" s="10"/>
      <c r="J13" s="16"/>
      <c r="K13" s="16"/>
      <c r="L13" s="16"/>
      <c r="M13" s="16"/>
      <c r="T13" s="16"/>
      <c r="U13" s="16"/>
      <c r="X13" s="58"/>
    </row>
    <row r="14" spans="2:32" s="15" customFormat="1" x14ac:dyDescent="0.25">
      <c r="F14" s="10"/>
      <c r="G14" s="10"/>
      <c r="H14" s="10"/>
      <c r="I14" s="10"/>
      <c r="J14" s="16"/>
      <c r="K14" s="16"/>
      <c r="L14" s="16"/>
      <c r="M14" s="16"/>
      <c r="T14" s="16"/>
      <c r="U14" s="16"/>
      <c r="X14" s="58"/>
    </row>
    <row r="15" spans="2:32" s="18" customFormat="1" x14ac:dyDescent="0.25"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59"/>
      <c r="Y15" s="17"/>
    </row>
    <row r="16" spans="2:32" x14ac:dyDescent="0.25">
      <c r="B16" s="135" t="s">
        <v>5</v>
      </c>
      <c r="C16" s="135" t="s">
        <v>6</v>
      </c>
      <c r="D16" s="135" t="s">
        <v>7</v>
      </c>
      <c r="E16" s="135" t="s">
        <v>8</v>
      </c>
      <c r="F16" s="139" t="s">
        <v>9</v>
      </c>
      <c r="G16" s="135" t="s">
        <v>10</v>
      </c>
      <c r="H16" s="135" t="s">
        <v>11</v>
      </c>
      <c r="I16" s="135" t="s">
        <v>12</v>
      </c>
      <c r="J16" s="137" t="s">
        <v>13</v>
      </c>
      <c r="K16" s="138"/>
      <c r="L16" s="138"/>
      <c r="M16" s="138"/>
      <c r="N16" s="138"/>
      <c r="O16" s="139" t="s">
        <v>14</v>
      </c>
      <c r="P16" s="139"/>
      <c r="Q16" s="139"/>
      <c r="R16" s="139"/>
      <c r="S16" s="139"/>
      <c r="T16" s="139"/>
      <c r="U16" s="139"/>
      <c r="V16" s="139" t="s">
        <v>15</v>
      </c>
    </row>
    <row r="17" spans="1:24" s="21" customFormat="1" ht="78.75" x14ac:dyDescent="0.25">
      <c r="A17" s="19"/>
      <c r="B17" s="136"/>
      <c r="C17" s="136"/>
      <c r="D17" s="136"/>
      <c r="E17" s="136"/>
      <c r="F17" s="139"/>
      <c r="G17" s="136"/>
      <c r="H17" s="136"/>
      <c r="I17" s="136"/>
      <c r="J17" s="105" t="s">
        <v>16</v>
      </c>
      <c r="K17" s="105" t="s">
        <v>17</v>
      </c>
      <c r="L17" s="105" t="s">
        <v>18</v>
      </c>
      <c r="M17" s="105" t="s">
        <v>19</v>
      </c>
      <c r="N17" s="20" t="s">
        <v>20</v>
      </c>
      <c r="O17" s="105" t="s">
        <v>21</v>
      </c>
      <c r="P17" s="105" t="s">
        <v>22</v>
      </c>
      <c r="Q17" s="105" t="s">
        <v>23</v>
      </c>
      <c r="R17" s="105" t="s">
        <v>24</v>
      </c>
      <c r="S17" s="105" t="s">
        <v>25</v>
      </c>
      <c r="T17" s="105" t="s">
        <v>26</v>
      </c>
      <c r="U17" s="20" t="s">
        <v>27</v>
      </c>
      <c r="V17" s="139"/>
      <c r="X17" s="60"/>
    </row>
    <row r="18" spans="1:24" s="19" customFormat="1" x14ac:dyDescent="0.25">
      <c r="B18" s="22">
        <v>1</v>
      </c>
      <c r="C18" s="22">
        <v>2</v>
      </c>
      <c r="D18" s="22">
        <v>3</v>
      </c>
      <c r="E18" s="22">
        <v>4</v>
      </c>
      <c r="F18" s="22">
        <v>5</v>
      </c>
      <c r="G18" s="22">
        <v>6</v>
      </c>
      <c r="H18" s="22">
        <v>7</v>
      </c>
      <c r="I18" s="22">
        <v>8</v>
      </c>
      <c r="J18" s="22">
        <v>9</v>
      </c>
      <c r="K18" s="22">
        <v>10</v>
      </c>
      <c r="L18" s="22">
        <v>11</v>
      </c>
      <c r="M18" s="22">
        <v>12</v>
      </c>
      <c r="N18" s="22">
        <v>13</v>
      </c>
      <c r="O18" s="22">
        <v>14</v>
      </c>
      <c r="P18" s="22">
        <v>15</v>
      </c>
      <c r="Q18" s="22">
        <v>16</v>
      </c>
      <c r="R18" s="22">
        <v>17</v>
      </c>
      <c r="S18" s="22">
        <v>18</v>
      </c>
      <c r="T18" s="22">
        <v>19</v>
      </c>
      <c r="U18" s="22">
        <v>20</v>
      </c>
      <c r="V18" s="22">
        <v>21</v>
      </c>
      <c r="X18" s="61"/>
    </row>
    <row r="19" spans="1:24" s="19" customFormat="1" ht="94.5" x14ac:dyDescent="0.25">
      <c r="B19" s="23" t="s">
        <v>113</v>
      </c>
      <c r="C19" s="114" t="s">
        <v>114</v>
      </c>
      <c r="D19" s="23" t="s">
        <v>115</v>
      </c>
      <c r="E19" s="24" t="s">
        <v>116</v>
      </c>
      <c r="F19" s="23" t="s">
        <v>29</v>
      </c>
      <c r="G19" s="23" t="s">
        <v>29</v>
      </c>
      <c r="H19" s="23" t="s">
        <v>97</v>
      </c>
      <c r="I19" s="23" t="s">
        <v>69</v>
      </c>
      <c r="J19" s="23" t="s">
        <v>117</v>
      </c>
      <c r="K19" s="23" t="s">
        <v>29</v>
      </c>
      <c r="L19" s="23" t="s">
        <v>29</v>
      </c>
      <c r="M19" s="23" t="s">
        <v>29</v>
      </c>
      <c r="N19" s="65" t="s">
        <v>98</v>
      </c>
      <c r="O19" s="23" t="s">
        <v>74</v>
      </c>
      <c r="P19" s="23" t="s">
        <v>118</v>
      </c>
      <c r="Q19" s="105" t="s">
        <v>119</v>
      </c>
      <c r="R19" s="105" t="s">
        <v>123</v>
      </c>
      <c r="S19" s="105">
        <v>1929.53</v>
      </c>
      <c r="T19" s="105">
        <v>1.29</v>
      </c>
      <c r="U19" s="109">
        <f t="shared" ref="U19:U100" si="0">S19*T19*P19</f>
        <v>69.6946236</v>
      </c>
      <c r="V19" s="23" t="s">
        <v>29</v>
      </c>
      <c r="X19" s="61"/>
    </row>
    <row r="20" spans="1:24" s="19" customFormat="1" ht="94.5" x14ac:dyDescent="0.25">
      <c r="B20" s="23" t="s">
        <v>113</v>
      </c>
      <c r="C20" s="114" t="s">
        <v>114</v>
      </c>
      <c r="D20" s="23" t="s">
        <v>115</v>
      </c>
      <c r="E20" s="24" t="s">
        <v>116</v>
      </c>
      <c r="F20" s="23" t="s">
        <v>29</v>
      </c>
      <c r="G20" s="23" t="s">
        <v>29</v>
      </c>
      <c r="H20" s="23" t="s">
        <v>97</v>
      </c>
      <c r="I20" s="23" t="s">
        <v>69</v>
      </c>
      <c r="J20" s="23" t="s">
        <v>120</v>
      </c>
      <c r="K20" s="23" t="s">
        <v>29</v>
      </c>
      <c r="L20" s="23" t="s">
        <v>29</v>
      </c>
      <c r="M20" s="23" t="s">
        <v>29</v>
      </c>
      <c r="N20" s="65" t="s">
        <v>98</v>
      </c>
      <c r="O20" s="23" t="s">
        <v>74</v>
      </c>
      <c r="P20" s="23" t="s">
        <v>121</v>
      </c>
      <c r="Q20" s="112" t="s">
        <v>119</v>
      </c>
      <c r="R20" s="112" t="s">
        <v>122</v>
      </c>
      <c r="S20" s="112">
        <v>963.68</v>
      </c>
      <c r="T20" s="112">
        <v>1.43</v>
      </c>
      <c r="U20" s="109">
        <f t="shared" ref="U20" si="1">S20*T20*P20</f>
        <v>4433.2267407999998</v>
      </c>
      <c r="V20" s="23" t="s">
        <v>29</v>
      </c>
      <c r="X20" s="61"/>
    </row>
    <row r="21" spans="1:24" s="19" customFormat="1" ht="94.5" x14ac:dyDescent="0.25">
      <c r="B21" s="23" t="s">
        <v>113</v>
      </c>
      <c r="C21" s="114" t="s">
        <v>114</v>
      </c>
      <c r="D21" s="23" t="s">
        <v>115</v>
      </c>
      <c r="E21" s="24" t="s">
        <v>124</v>
      </c>
      <c r="F21" s="23" t="s">
        <v>29</v>
      </c>
      <c r="G21" s="23" t="s">
        <v>29</v>
      </c>
      <c r="H21" s="23" t="s">
        <v>97</v>
      </c>
      <c r="I21" s="23" t="s">
        <v>69</v>
      </c>
      <c r="J21" s="23" t="s">
        <v>117</v>
      </c>
      <c r="K21" s="23" t="s">
        <v>29</v>
      </c>
      <c r="L21" s="23" t="s">
        <v>29</v>
      </c>
      <c r="M21" s="23" t="s">
        <v>29</v>
      </c>
      <c r="N21" s="65" t="s">
        <v>98</v>
      </c>
      <c r="O21" s="23" t="s">
        <v>74</v>
      </c>
      <c r="P21" s="23" t="s">
        <v>118</v>
      </c>
      <c r="Q21" s="112" t="s">
        <v>125</v>
      </c>
      <c r="R21" s="112" t="s">
        <v>126</v>
      </c>
      <c r="S21" s="112">
        <v>1262.83</v>
      </c>
      <c r="T21" s="112">
        <v>1</v>
      </c>
      <c r="U21" s="109">
        <f t="shared" ref="U21" si="2">S21*T21*P21</f>
        <v>35.35924</v>
      </c>
      <c r="V21" s="23" t="s">
        <v>29</v>
      </c>
      <c r="X21" s="61"/>
    </row>
    <row r="22" spans="1:24" s="19" customFormat="1" ht="94.5" x14ac:dyDescent="0.25">
      <c r="B22" s="23" t="s">
        <v>113</v>
      </c>
      <c r="C22" s="114" t="s">
        <v>114</v>
      </c>
      <c r="D22" s="23" t="s">
        <v>115</v>
      </c>
      <c r="E22" s="24" t="s">
        <v>124</v>
      </c>
      <c r="F22" s="23" t="s">
        <v>29</v>
      </c>
      <c r="G22" s="23" t="s">
        <v>29</v>
      </c>
      <c r="H22" s="23" t="s">
        <v>97</v>
      </c>
      <c r="I22" s="23" t="s">
        <v>69</v>
      </c>
      <c r="J22" s="23" t="s">
        <v>120</v>
      </c>
      <c r="K22" s="23" t="s">
        <v>29</v>
      </c>
      <c r="L22" s="23" t="s">
        <v>29</v>
      </c>
      <c r="M22" s="23" t="s">
        <v>29</v>
      </c>
      <c r="N22" s="65" t="s">
        <v>98</v>
      </c>
      <c r="O22" s="23" t="s">
        <v>74</v>
      </c>
      <c r="P22" s="23" t="s">
        <v>121</v>
      </c>
      <c r="Q22" s="112" t="s">
        <v>125</v>
      </c>
      <c r="R22" s="112" t="s">
        <v>127</v>
      </c>
      <c r="S22" s="112">
        <v>949.02</v>
      </c>
      <c r="T22" s="112">
        <v>1</v>
      </c>
      <c r="U22" s="109">
        <f t="shared" ref="U22" si="3">S22*T22*P22</f>
        <v>3052.9973399999999</v>
      </c>
      <c r="V22" s="23" t="s">
        <v>29</v>
      </c>
      <c r="X22" s="61"/>
    </row>
    <row r="23" spans="1:24" s="19" customFormat="1" ht="94.5" x14ac:dyDescent="0.25">
      <c r="B23" s="23" t="s">
        <v>113</v>
      </c>
      <c r="C23" s="114" t="s">
        <v>114</v>
      </c>
      <c r="D23" s="23" t="s">
        <v>115</v>
      </c>
      <c r="E23" s="24" t="s">
        <v>128</v>
      </c>
      <c r="F23" s="23" t="s">
        <v>29</v>
      </c>
      <c r="G23" s="23" t="s">
        <v>29</v>
      </c>
      <c r="H23" s="23" t="s">
        <v>97</v>
      </c>
      <c r="I23" s="23" t="s">
        <v>69</v>
      </c>
      <c r="J23" s="23" t="s">
        <v>117</v>
      </c>
      <c r="K23" s="23" t="s">
        <v>29</v>
      </c>
      <c r="L23" s="23" t="s">
        <v>29</v>
      </c>
      <c r="M23" s="23" t="s">
        <v>29</v>
      </c>
      <c r="N23" s="65" t="s">
        <v>98</v>
      </c>
      <c r="O23" s="23" t="s">
        <v>74</v>
      </c>
      <c r="P23" s="23" t="s">
        <v>129</v>
      </c>
      <c r="Q23" s="112" t="s">
        <v>125</v>
      </c>
      <c r="R23" s="112" t="s">
        <v>130</v>
      </c>
      <c r="S23" s="112">
        <v>1562.5</v>
      </c>
      <c r="T23" s="112">
        <v>1</v>
      </c>
      <c r="U23" s="109">
        <f t="shared" ref="U23" si="4">S23*T23*P23</f>
        <v>135.9375</v>
      </c>
      <c r="V23" s="23" t="s">
        <v>29</v>
      </c>
      <c r="X23" s="61"/>
    </row>
    <row r="24" spans="1:24" s="19" customFormat="1" ht="94.5" x14ac:dyDescent="0.25">
      <c r="B24" s="23" t="s">
        <v>113</v>
      </c>
      <c r="C24" s="114" t="s">
        <v>114</v>
      </c>
      <c r="D24" s="23" t="s">
        <v>115</v>
      </c>
      <c r="E24" s="24" t="s">
        <v>128</v>
      </c>
      <c r="F24" s="23" t="s">
        <v>29</v>
      </c>
      <c r="G24" s="23" t="s">
        <v>29</v>
      </c>
      <c r="H24" s="23" t="s">
        <v>97</v>
      </c>
      <c r="I24" s="23" t="s">
        <v>69</v>
      </c>
      <c r="J24" s="23" t="s">
        <v>120</v>
      </c>
      <c r="K24" s="23" t="s">
        <v>29</v>
      </c>
      <c r="L24" s="23" t="s">
        <v>29</v>
      </c>
      <c r="M24" s="23" t="s">
        <v>29</v>
      </c>
      <c r="N24" s="65" t="s">
        <v>98</v>
      </c>
      <c r="O24" s="23" t="s">
        <v>74</v>
      </c>
      <c r="P24" s="23" t="s">
        <v>131</v>
      </c>
      <c r="Q24" s="112" t="s">
        <v>125</v>
      </c>
      <c r="R24" s="112" t="s">
        <v>132</v>
      </c>
      <c r="S24" s="112">
        <v>559.37</v>
      </c>
      <c r="T24" s="112">
        <v>1</v>
      </c>
      <c r="U24" s="109">
        <f t="shared" ref="U24" si="5">S24*T24*P24</f>
        <v>685.22825</v>
      </c>
      <c r="V24" s="23" t="s">
        <v>29</v>
      </c>
      <c r="X24" s="61"/>
    </row>
    <row r="25" spans="1:24" s="19" customFormat="1" ht="94.5" x14ac:dyDescent="0.25">
      <c r="B25" s="23" t="s">
        <v>113</v>
      </c>
      <c r="C25" s="114" t="s">
        <v>114</v>
      </c>
      <c r="D25" s="23" t="s">
        <v>115</v>
      </c>
      <c r="E25" s="24" t="s">
        <v>128</v>
      </c>
      <c r="F25" s="23" t="s">
        <v>29</v>
      </c>
      <c r="G25" s="23" t="s">
        <v>29</v>
      </c>
      <c r="H25" s="23" t="s">
        <v>97</v>
      </c>
      <c r="I25" s="23" t="s">
        <v>69</v>
      </c>
      <c r="J25" s="23" t="s">
        <v>120</v>
      </c>
      <c r="K25" s="23" t="s">
        <v>29</v>
      </c>
      <c r="L25" s="23" t="s">
        <v>29</v>
      </c>
      <c r="M25" s="23" t="s">
        <v>29</v>
      </c>
      <c r="N25" s="65" t="s">
        <v>98</v>
      </c>
      <c r="O25" s="23" t="s">
        <v>74</v>
      </c>
      <c r="P25" s="23" t="s">
        <v>133</v>
      </c>
      <c r="Q25" s="112" t="s">
        <v>125</v>
      </c>
      <c r="R25" s="112" t="s">
        <v>134</v>
      </c>
      <c r="S25" s="112">
        <v>790.09</v>
      </c>
      <c r="T25" s="112">
        <v>1</v>
      </c>
      <c r="U25" s="109">
        <f t="shared" ref="U25" si="6">S25*T25*P25</f>
        <v>1637.0664800000002</v>
      </c>
      <c r="V25" s="23" t="s">
        <v>29</v>
      </c>
      <c r="X25" s="61"/>
    </row>
    <row r="26" spans="1:24" s="19" customFormat="1" ht="94.5" x14ac:dyDescent="0.25">
      <c r="B26" s="23" t="s">
        <v>113</v>
      </c>
      <c r="C26" s="114" t="s">
        <v>114</v>
      </c>
      <c r="D26" s="23" t="s">
        <v>115</v>
      </c>
      <c r="E26" s="24" t="s">
        <v>135</v>
      </c>
      <c r="F26" s="23" t="s">
        <v>29</v>
      </c>
      <c r="G26" s="23" t="s">
        <v>29</v>
      </c>
      <c r="H26" s="23" t="s">
        <v>97</v>
      </c>
      <c r="I26" s="23" t="s">
        <v>69</v>
      </c>
      <c r="J26" s="23" t="s">
        <v>117</v>
      </c>
      <c r="K26" s="23" t="s">
        <v>29</v>
      </c>
      <c r="L26" s="23" t="s">
        <v>29</v>
      </c>
      <c r="M26" s="23" t="s">
        <v>29</v>
      </c>
      <c r="N26" s="65" t="s">
        <v>98</v>
      </c>
      <c r="O26" s="23" t="s">
        <v>74</v>
      </c>
      <c r="P26" s="23" t="s">
        <v>136</v>
      </c>
      <c r="Q26" s="112" t="s">
        <v>137</v>
      </c>
      <c r="R26" s="112" t="s">
        <v>138</v>
      </c>
      <c r="S26" s="112">
        <v>795.69</v>
      </c>
      <c r="T26" s="112">
        <v>1</v>
      </c>
      <c r="U26" s="109">
        <f t="shared" ref="U26" si="7">S26*T26*P26</f>
        <v>1591.38</v>
      </c>
      <c r="V26" s="23" t="s">
        <v>29</v>
      </c>
      <c r="X26" s="61"/>
    </row>
    <row r="27" spans="1:24" s="19" customFormat="1" ht="94.5" x14ac:dyDescent="0.25">
      <c r="B27" s="23" t="s">
        <v>113</v>
      </c>
      <c r="C27" s="114" t="s">
        <v>114</v>
      </c>
      <c r="D27" s="23" t="s">
        <v>115</v>
      </c>
      <c r="E27" s="24" t="s">
        <v>135</v>
      </c>
      <c r="F27" s="23" t="s">
        <v>29</v>
      </c>
      <c r="G27" s="23" t="s">
        <v>29</v>
      </c>
      <c r="H27" s="23" t="s">
        <v>97</v>
      </c>
      <c r="I27" s="23" t="s">
        <v>69</v>
      </c>
      <c r="J27" s="23" t="s">
        <v>120</v>
      </c>
      <c r="K27" s="23" t="s">
        <v>29</v>
      </c>
      <c r="L27" s="23" t="s">
        <v>29</v>
      </c>
      <c r="M27" s="23" t="s">
        <v>29</v>
      </c>
      <c r="N27" s="65" t="s">
        <v>98</v>
      </c>
      <c r="O27" s="23" t="s">
        <v>74</v>
      </c>
      <c r="P27" s="23" t="s">
        <v>139</v>
      </c>
      <c r="Q27" s="112" t="s">
        <v>137</v>
      </c>
      <c r="R27" s="112" t="s">
        <v>140</v>
      </c>
      <c r="S27" s="112">
        <v>234.03</v>
      </c>
      <c r="T27" s="112">
        <v>1</v>
      </c>
      <c r="U27" s="109">
        <f t="shared" ref="U27" si="8">S27*T27*P27</f>
        <v>3510.45</v>
      </c>
      <c r="V27" s="23" t="s">
        <v>29</v>
      </c>
      <c r="X27" s="61"/>
    </row>
    <row r="28" spans="1:24" s="19" customFormat="1" ht="94.5" x14ac:dyDescent="0.25">
      <c r="B28" s="23" t="s">
        <v>113</v>
      </c>
      <c r="C28" s="114" t="s">
        <v>114</v>
      </c>
      <c r="D28" s="23" t="s">
        <v>115</v>
      </c>
      <c r="E28" s="24" t="s">
        <v>141</v>
      </c>
      <c r="F28" s="23" t="s">
        <v>29</v>
      </c>
      <c r="G28" s="23" t="s">
        <v>29</v>
      </c>
      <c r="H28" s="23" t="s">
        <v>97</v>
      </c>
      <c r="I28" s="23" t="s">
        <v>69</v>
      </c>
      <c r="J28" s="23" t="s">
        <v>117</v>
      </c>
      <c r="K28" s="23" t="s">
        <v>29</v>
      </c>
      <c r="L28" s="23" t="s">
        <v>29</v>
      </c>
      <c r="M28" s="23" t="s">
        <v>29</v>
      </c>
      <c r="N28" s="65" t="s">
        <v>98</v>
      </c>
      <c r="O28" s="23" t="s">
        <v>74</v>
      </c>
      <c r="P28" s="23" t="s">
        <v>142</v>
      </c>
      <c r="Q28" s="112" t="s">
        <v>105</v>
      </c>
      <c r="R28" s="112" t="s">
        <v>143</v>
      </c>
      <c r="S28" s="112">
        <v>3296.01</v>
      </c>
      <c r="T28" s="112">
        <v>1.25</v>
      </c>
      <c r="U28" s="109">
        <f t="shared" ref="U28" si="9">S28*T28*P28</f>
        <v>168.92051250000003</v>
      </c>
      <c r="V28" s="23" t="s">
        <v>29</v>
      </c>
      <c r="X28" s="61"/>
    </row>
    <row r="29" spans="1:24" s="19" customFormat="1" ht="94.5" x14ac:dyDescent="0.25">
      <c r="B29" s="23" t="s">
        <v>113</v>
      </c>
      <c r="C29" s="114" t="s">
        <v>114</v>
      </c>
      <c r="D29" s="23" t="s">
        <v>115</v>
      </c>
      <c r="E29" s="24" t="s">
        <v>144</v>
      </c>
      <c r="F29" s="23" t="s">
        <v>29</v>
      </c>
      <c r="G29" s="23" t="s">
        <v>29</v>
      </c>
      <c r="H29" s="23" t="s">
        <v>97</v>
      </c>
      <c r="I29" s="23" t="s">
        <v>69</v>
      </c>
      <c r="J29" s="23" t="s">
        <v>120</v>
      </c>
      <c r="K29" s="23" t="s">
        <v>29</v>
      </c>
      <c r="L29" s="23" t="s">
        <v>29</v>
      </c>
      <c r="M29" s="23" t="s">
        <v>29</v>
      </c>
      <c r="N29" s="65" t="s">
        <v>98</v>
      </c>
      <c r="O29" s="23" t="s">
        <v>74</v>
      </c>
      <c r="P29" s="23" t="s">
        <v>145</v>
      </c>
      <c r="Q29" s="112" t="s">
        <v>105</v>
      </c>
      <c r="R29" s="112" t="s">
        <v>146</v>
      </c>
      <c r="S29" s="112">
        <v>736.89</v>
      </c>
      <c r="T29" s="112">
        <v>1.25</v>
      </c>
      <c r="U29" s="109">
        <f t="shared" ref="U29" si="10">S29*T29*P29</f>
        <v>128.95574999999999</v>
      </c>
      <c r="V29" s="23" t="s">
        <v>29</v>
      </c>
      <c r="X29" s="61"/>
    </row>
    <row r="30" spans="1:24" s="19" customFormat="1" ht="94.5" x14ac:dyDescent="0.25">
      <c r="B30" s="23" t="s">
        <v>113</v>
      </c>
      <c r="C30" s="114" t="s">
        <v>114</v>
      </c>
      <c r="D30" s="23" t="s">
        <v>115</v>
      </c>
      <c r="E30" s="24" t="s">
        <v>147</v>
      </c>
      <c r="F30" s="23" t="s">
        <v>29</v>
      </c>
      <c r="G30" s="23" t="s">
        <v>29</v>
      </c>
      <c r="H30" s="23" t="s">
        <v>97</v>
      </c>
      <c r="I30" s="23" t="s">
        <v>69</v>
      </c>
      <c r="J30" s="23" t="s">
        <v>117</v>
      </c>
      <c r="K30" s="23" t="s">
        <v>29</v>
      </c>
      <c r="L30" s="23" t="s">
        <v>29</v>
      </c>
      <c r="M30" s="23" t="s">
        <v>29</v>
      </c>
      <c r="N30" s="65" t="s">
        <v>98</v>
      </c>
      <c r="O30" s="23" t="s">
        <v>74</v>
      </c>
      <c r="P30" s="23" t="s">
        <v>142</v>
      </c>
      <c r="Q30" s="112" t="s">
        <v>105</v>
      </c>
      <c r="R30" s="112" t="s">
        <v>148</v>
      </c>
      <c r="S30" s="112">
        <v>4525.2299999999996</v>
      </c>
      <c r="T30" s="112">
        <v>1</v>
      </c>
      <c r="U30" s="109">
        <f t="shared" ref="U30" si="11">S30*T30*P30</f>
        <v>185.53442999999999</v>
      </c>
      <c r="V30" s="23" t="s">
        <v>29</v>
      </c>
      <c r="X30" s="61"/>
    </row>
    <row r="31" spans="1:24" s="19" customFormat="1" ht="94.5" x14ac:dyDescent="0.25">
      <c r="B31" s="23" t="s">
        <v>113</v>
      </c>
      <c r="C31" s="114" t="s">
        <v>114</v>
      </c>
      <c r="D31" s="23" t="s">
        <v>115</v>
      </c>
      <c r="E31" s="24" t="s">
        <v>147</v>
      </c>
      <c r="F31" s="23" t="s">
        <v>29</v>
      </c>
      <c r="G31" s="23" t="s">
        <v>29</v>
      </c>
      <c r="H31" s="23" t="s">
        <v>97</v>
      </c>
      <c r="I31" s="23" t="s">
        <v>69</v>
      </c>
      <c r="J31" s="23" t="s">
        <v>120</v>
      </c>
      <c r="K31" s="23" t="s">
        <v>29</v>
      </c>
      <c r="L31" s="23" t="s">
        <v>29</v>
      </c>
      <c r="M31" s="23" t="s">
        <v>29</v>
      </c>
      <c r="N31" s="65" t="s">
        <v>98</v>
      </c>
      <c r="O31" s="23" t="s">
        <v>74</v>
      </c>
      <c r="P31" s="23" t="s">
        <v>145</v>
      </c>
      <c r="Q31" s="112" t="s">
        <v>105</v>
      </c>
      <c r="R31" s="112" t="s">
        <v>149</v>
      </c>
      <c r="S31" s="112">
        <v>2622.12</v>
      </c>
      <c r="T31" s="112">
        <v>1</v>
      </c>
      <c r="U31" s="109">
        <f t="shared" ref="U31:U32" si="12">S31*T31*P31</f>
        <v>367.09680000000003</v>
      </c>
      <c r="V31" s="23" t="s">
        <v>29</v>
      </c>
      <c r="X31" s="61"/>
    </row>
    <row r="32" spans="1:24" s="19" customFormat="1" ht="94.5" x14ac:dyDescent="0.25">
      <c r="B32" s="23" t="s">
        <v>113</v>
      </c>
      <c r="C32" s="114" t="s">
        <v>114</v>
      </c>
      <c r="D32" s="23" t="s">
        <v>115</v>
      </c>
      <c r="E32" s="24" t="s">
        <v>107</v>
      </c>
      <c r="F32" s="23" t="s">
        <v>29</v>
      </c>
      <c r="G32" s="23" t="s">
        <v>29</v>
      </c>
      <c r="H32" s="23" t="s">
        <v>97</v>
      </c>
      <c r="I32" s="23" t="s">
        <v>69</v>
      </c>
      <c r="J32" s="23" t="s">
        <v>153</v>
      </c>
      <c r="K32" s="23" t="s">
        <v>29</v>
      </c>
      <c r="L32" s="23" t="s">
        <v>29</v>
      </c>
      <c r="M32" s="23" t="s">
        <v>29</v>
      </c>
      <c r="N32" s="65" t="s">
        <v>98</v>
      </c>
      <c r="O32" s="23" t="s">
        <v>74</v>
      </c>
      <c r="P32" s="23" t="s">
        <v>150</v>
      </c>
      <c r="Q32" s="112" t="s">
        <v>151</v>
      </c>
      <c r="R32" s="112" t="s">
        <v>106</v>
      </c>
      <c r="S32" s="112">
        <v>866.6</v>
      </c>
      <c r="T32" s="112">
        <v>1</v>
      </c>
      <c r="U32" s="109">
        <f t="shared" si="12"/>
        <v>2599.8000000000002</v>
      </c>
      <c r="V32" s="23" t="s">
        <v>29</v>
      </c>
      <c r="X32" s="61"/>
    </row>
    <row r="33" spans="2:25" s="19" customFormat="1" ht="94.5" x14ac:dyDescent="0.25">
      <c r="B33" s="23" t="s">
        <v>113</v>
      </c>
      <c r="C33" s="114" t="s">
        <v>114</v>
      </c>
      <c r="D33" s="23" t="s">
        <v>115</v>
      </c>
      <c r="E33" s="24" t="s">
        <v>152</v>
      </c>
      <c r="F33" s="23" t="s">
        <v>29</v>
      </c>
      <c r="G33" s="23" t="s">
        <v>29</v>
      </c>
      <c r="H33" s="23" t="s">
        <v>97</v>
      </c>
      <c r="I33" s="23" t="s">
        <v>69</v>
      </c>
      <c r="J33" s="23" t="s">
        <v>117</v>
      </c>
      <c r="K33" s="23" t="s">
        <v>29</v>
      </c>
      <c r="L33" s="23" t="s">
        <v>29</v>
      </c>
      <c r="M33" s="23" t="s">
        <v>29</v>
      </c>
      <c r="N33" s="65" t="s">
        <v>98</v>
      </c>
      <c r="O33" s="23" t="s">
        <v>74</v>
      </c>
      <c r="P33" s="23" t="s">
        <v>136</v>
      </c>
      <c r="Q33" s="112" t="s">
        <v>154</v>
      </c>
      <c r="R33" s="112" t="s">
        <v>155</v>
      </c>
      <c r="S33" s="112">
        <v>2222.1</v>
      </c>
      <c r="T33" s="112">
        <v>1.25</v>
      </c>
      <c r="U33" s="109">
        <f t="shared" ref="U33:U34" si="13">S33*T33*P33</f>
        <v>5555.25</v>
      </c>
      <c r="V33" s="23" t="s">
        <v>29</v>
      </c>
      <c r="X33" s="61"/>
    </row>
    <row r="34" spans="2:25" s="19" customFormat="1" ht="94.5" x14ac:dyDescent="0.25">
      <c r="B34" s="23" t="s">
        <v>113</v>
      </c>
      <c r="C34" s="114" t="s">
        <v>114</v>
      </c>
      <c r="D34" s="23" t="s">
        <v>115</v>
      </c>
      <c r="E34" s="24" t="s">
        <v>99</v>
      </c>
      <c r="F34" s="23" t="s">
        <v>29</v>
      </c>
      <c r="G34" s="23" t="s">
        <v>29</v>
      </c>
      <c r="H34" s="23" t="s">
        <v>97</v>
      </c>
      <c r="I34" s="23" t="s">
        <v>69</v>
      </c>
      <c r="J34" s="23" t="s">
        <v>117</v>
      </c>
      <c r="K34" s="23" t="s">
        <v>29</v>
      </c>
      <c r="L34" s="23" t="s">
        <v>29</v>
      </c>
      <c r="M34" s="23" t="s">
        <v>29</v>
      </c>
      <c r="N34" s="65" t="s">
        <v>98</v>
      </c>
      <c r="O34" s="23" t="s">
        <v>74</v>
      </c>
      <c r="P34" s="23" t="s">
        <v>136</v>
      </c>
      <c r="Q34" s="112" t="s">
        <v>75</v>
      </c>
      <c r="R34" s="112" t="s">
        <v>76</v>
      </c>
      <c r="S34" s="112">
        <v>425.5</v>
      </c>
      <c r="T34" s="112">
        <v>1</v>
      </c>
      <c r="U34" s="109">
        <f t="shared" si="13"/>
        <v>851</v>
      </c>
      <c r="V34" s="23" t="s">
        <v>29</v>
      </c>
      <c r="X34" s="61"/>
    </row>
    <row r="35" spans="2:25" s="19" customFormat="1" ht="94.5" x14ac:dyDescent="0.25">
      <c r="B35" s="23" t="s">
        <v>113</v>
      </c>
      <c r="C35" s="114" t="s">
        <v>114</v>
      </c>
      <c r="D35" s="23" t="s">
        <v>115</v>
      </c>
      <c r="E35" s="24" t="s">
        <v>156</v>
      </c>
      <c r="F35" s="23" t="s">
        <v>29</v>
      </c>
      <c r="G35" s="23" t="s">
        <v>29</v>
      </c>
      <c r="H35" s="23" t="s">
        <v>97</v>
      </c>
      <c r="I35" s="23" t="s">
        <v>69</v>
      </c>
      <c r="J35" s="23" t="s">
        <v>117</v>
      </c>
      <c r="K35" s="23" t="s">
        <v>29</v>
      </c>
      <c r="L35" s="23" t="s">
        <v>29</v>
      </c>
      <c r="M35" s="23" t="s">
        <v>29</v>
      </c>
      <c r="N35" s="65" t="s">
        <v>98</v>
      </c>
      <c r="O35" s="23" t="s">
        <v>74</v>
      </c>
      <c r="P35" s="23" t="s">
        <v>74</v>
      </c>
      <c r="Q35" s="112" t="s">
        <v>79</v>
      </c>
      <c r="R35" s="112" t="s">
        <v>157</v>
      </c>
      <c r="S35" s="112">
        <v>1338.63</v>
      </c>
      <c r="T35" s="112">
        <v>1.25</v>
      </c>
      <c r="U35" s="109">
        <f t="shared" ref="U35" si="14">S35*T35*P35</f>
        <v>1673.2875000000001</v>
      </c>
      <c r="V35" s="23" t="s">
        <v>29</v>
      </c>
      <c r="X35" s="61"/>
    </row>
    <row r="36" spans="2:25" s="19" customFormat="1" ht="94.5" x14ac:dyDescent="0.25">
      <c r="B36" s="23" t="s">
        <v>113</v>
      </c>
      <c r="C36" s="114" t="s">
        <v>114</v>
      </c>
      <c r="D36" s="23" t="s">
        <v>115</v>
      </c>
      <c r="E36" s="24" t="s">
        <v>156</v>
      </c>
      <c r="F36" s="23" t="s">
        <v>29</v>
      </c>
      <c r="G36" s="23" t="s">
        <v>29</v>
      </c>
      <c r="H36" s="23" t="s">
        <v>97</v>
      </c>
      <c r="I36" s="23" t="s">
        <v>69</v>
      </c>
      <c r="J36" s="23" t="s">
        <v>117</v>
      </c>
      <c r="K36" s="23" t="s">
        <v>29</v>
      </c>
      <c r="L36" s="23" t="s">
        <v>29</v>
      </c>
      <c r="M36" s="23" t="s">
        <v>29</v>
      </c>
      <c r="N36" s="65" t="s">
        <v>98</v>
      </c>
      <c r="O36" s="23" t="s">
        <v>74</v>
      </c>
      <c r="P36" s="23" t="s">
        <v>74</v>
      </c>
      <c r="Q36" s="112" t="s">
        <v>79</v>
      </c>
      <c r="R36" s="112" t="s">
        <v>158</v>
      </c>
      <c r="S36" s="112">
        <v>3571.53</v>
      </c>
      <c r="T36" s="112">
        <v>1.25</v>
      </c>
      <c r="U36" s="109">
        <f t="shared" ref="U36:U45" si="15">S36*T36*P36</f>
        <v>4464.4125000000004</v>
      </c>
      <c r="V36" s="23" t="s">
        <v>29</v>
      </c>
      <c r="X36" s="61">
        <f>SUM(U19:U36)</f>
        <v>31145.597666900001</v>
      </c>
      <c r="Y36" s="19">
        <f>X36/1000</f>
        <v>31.145597666900002</v>
      </c>
    </row>
    <row r="37" spans="2:25" s="19" customFormat="1" ht="94.5" x14ac:dyDescent="0.25">
      <c r="B37" s="115" t="s">
        <v>159</v>
      </c>
      <c r="C37" s="114" t="s">
        <v>160</v>
      </c>
      <c r="D37" s="23" t="s">
        <v>115</v>
      </c>
      <c r="E37" s="24" t="s">
        <v>116</v>
      </c>
      <c r="F37" s="23" t="s">
        <v>29</v>
      </c>
      <c r="G37" s="23" t="s">
        <v>29</v>
      </c>
      <c r="H37" s="23" t="s">
        <v>97</v>
      </c>
      <c r="I37" s="23" t="s">
        <v>69</v>
      </c>
      <c r="J37" s="23" t="s">
        <v>117</v>
      </c>
      <c r="K37" s="23" t="s">
        <v>29</v>
      </c>
      <c r="L37" s="23" t="s">
        <v>29</v>
      </c>
      <c r="M37" s="23" t="s">
        <v>29</v>
      </c>
      <c r="N37" s="65" t="s">
        <v>98</v>
      </c>
      <c r="O37" s="23" t="s">
        <v>74</v>
      </c>
      <c r="P37" s="23" t="s">
        <v>161</v>
      </c>
      <c r="Q37" s="112" t="s">
        <v>119</v>
      </c>
      <c r="R37" s="112" t="s">
        <v>123</v>
      </c>
      <c r="S37" s="112">
        <v>1929.53</v>
      </c>
      <c r="T37" s="112">
        <v>1.29</v>
      </c>
      <c r="U37" s="109">
        <f t="shared" si="15"/>
        <v>375.85314869999996</v>
      </c>
      <c r="V37" s="23" t="s">
        <v>29</v>
      </c>
      <c r="X37" s="61"/>
    </row>
    <row r="38" spans="2:25" s="19" customFormat="1" ht="94.5" x14ac:dyDescent="0.25">
      <c r="B38" s="115" t="s">
        <v>159</v>
      </c>
      <c r="C38" s="114" t="s">
        <v>160</v>
      </c>
      <c r="D38" s="23" t="s">
        <v>115</v>
      </c>
      <c r="E38" s="24" t="s">
        <v>124</v>
      </c>
      <c r="F38" s="23" t="s">
        <v>29</v>
      </c>
      <c r="G38" s="23" t="s">
        <v>29</v>
      </c>
      <c r="H38" s="23" t="s">
        <v>97</v>
      </c>
      <c r="I38" s="23" t="s">
        <v>69</v>
      </c>
      <c r="J38" s="23" t="s">
        <v>117</v>
      </c>
      <c r="K38" s="23" t="s">
        <v>29</v>
      </c>
      <c r="L38" s="23" t="s">
        <v>29</v>
      </c>
      <c r="M38" s="23" t="s">
        <v>29</v>
      </c>
      <c r="N38" s="65" t="s">
        <v>98</v>
      </c>
      <c r="O38" s="23" t="s">
        <v>74</v>
      </c>
      <c r="P38" s="23" t="s">
        <v>161</v>
      </c>
      <c r="Q38" s="112" t="s">
        <v>125</v>
      </c>
      <c r="R38" s="112" t="s">
        <v>126</v>
      </c>
      <c r="S38" s="112">
        <v>1262.83</v>
      </c>
      <c r="T38" s="112">
        <v>1</v>
      </c>
      <c r="U38" s="109">
        <f t="shared" si="15"/>
        <v>190.68732999999997</v>
      </c>
      <c r="V38" s="23" t="s">
        <v>29</v>
      </c>
      <c r="X38" s="61"/>
    </row>
    <row r="39" spans="2:25" s="19" customFormat="1" ht="94.5" x14ac:dyDescent="0.25">
      <c r="B39" s="115" t="s">
        <v>159</v>
      </c>
      <c r="C39" s="114" t="s">
        <v>160</v>
      </c>
      <c r="D39" s="23" t="s">
        <v>115</v>
      </c>
      <c r="E39" s="24" t="s">
        <v>128</v>
      </c>
      <c r="F39" s="23" t="s">
        <v>29</v>
      </c>
      <c r="G39" s="23" t="s">
        <v>29</v>
      </c>
      <c r="H39" s="23" t="s">
        <v>97</v>
      </c>
      <c r="I39" s="23" t="s">
        <v>69</v>
      </c>
      <c r="J39" s="23" t="s">
        <v>117</v>
      </c>
      <c r="K39" s="23" t="s">
        <v>29</v>
      </c>
      <c r="L39" s="23" t="s">
        <v>29</v>
      </c>
      <c r="M39" s="23" t="s">
        <v>29</v>
      </c>
      <c r="N39" s="65" t="s">
        <v>98</v>
      </c>
      <c r="O39" s="23" t="s">
        <v>74</v>
      </c>
      <c r="P39" s="23" t="s">
        <v>162</v>
      </c>
      <c r="Q39" s="112" t="s">
        <v>125</v>
      </c>
      <c r="R39" s="112" t="s">
        <v>130</v>
      </c>
      <c r="S39" s="112">
        <v>1562.5</v>
      </c>
      <c r="T39" s="112">
        <v>1</v>
      </c>
      <c r="U39" s="109">
        <f t="shared" si="15"/>
        <v>739.0625</v>
      </c>
      <c r="V39" s="23" t="s">
        <v>29</v>
      </c>
      <c r="X39" s="61"/>
    </row>
    <row r="40" spans="2:25" s="19" customFormat="1" ht="94.5" x14ac:dyDescent="0.25">
      <c r="B40" s="115" t="s">
        <v>159</v>
      </c>
      <c r="C40" s="114" t="s">
        <v>160</v>
      </c>
      <c r="D40" s="23" t="s">
        <v>115</v>
      </c>
      <c r="E40" s="24" t="s">
        <v>135</v>
      </c>
      <c r="F40" s="23" t="s">
        <v>29</v>
      </c>
      <c r="G40" s="23" t="s">
        <v>29</v>
      </c>
      <c r="H40" s="23" t="s">
        <v>97</v>
      </c>
      <c r="I40" s="23" t="s">
        <v>69</v>
      </c>
      <c r="J40" s="23" t="s">
        <v>117</v>
      </c>
      <c r="K40" s="23" t="s">
        <v>29</v>
      </c>
      <c r="L40" s="23" t="s">
        <v>29</v>
      </c>
      <c r="M40" s="23" t="s">
        <v>29</v>
      </c>
      <c r="N40" s="65" t="s">
        <v>98</v>
      </c>
      <c r="O40" s="23" t="s">
        <v>74</v>
      </c>
      <c r="P40" s="23" t="s">
        <v>74</v>
      </c>
      <c r="Q40" s="112" t="s">
        <v>137</v>
      </c>
      <c r="R40" s="112" t="s">
        <v>138</v>
      </c>
      <c r="S40" s="112">
        <v>795.69</v>
      </c>
      <c r="T40" s="112">
        <v>1</v>
      </c>
      <c r="U40" s="109">
        <f t="shared" si="15"/>
        <v>795.69</v>
      </c>
      <c r="V40" s="23" t="s">
        <v>29</v>
      </c>
      <c r="X40" s="61"/>
    </row>
    <row r="41" spans="2:25" s="19" customFormat="1" ht="94.5" x14ac:dyDescent="0.25">
      <c r="B41" s="115" t="s">
        <v>159</v>
      </c>
      <c r="C41" s="114" t="s">
        <v>160</v>
      </c>
      <c r="D41" s="23" t="s">
        <v>115</v>
      </c>
      <c r="E41" s="24" t="s">
        <v>152</v>
      </c>
      <c r="F41" s="23" t="s">
        <v>29</v>
      </c>
      <c r="G41" s="23" t="s">
        <v>29</v>
      </c>
      <c r="H41" s="23" t="s">
        <v>97</v>
      </c>
      <c r="I41" s="23" t="s">
        <v>69</v>
      </c>
      <c r="J41" s="23" t="s">
        <v>117</v>
      </c>
      <c r="K41" s="23" t="s">
        <v>29</v>
      </c>
      <c r="L41" s="23" t="s">
        <v>29</v>
      </c>
      <c r="M41" s="23" t="s">
        <v>29</v>
      </c>
      <c r="N41" s="65" t="s">
        <v>98</v>
      </c>
      <c r="O41" s="23" t="s">
        <v>74</v>
      </c>
      <c r="P41" s="23" t="s">
        <v>74</v>
      </c>
      <c r="Q41" s="112" t="s">
        <v>154</v>
      </c>
      <c r="R41" s="112" t="s">
        <v>155</v>
      </c>
      <c r="S41" s="112">
        <v>2222.1</v>
      </c>
      <c r="T41" s="112">
        <v>1.25</v>
      </c>
      <c r="U41" s="109">
        <f t="shared" si="15"/>
        <v>2777.625</v>
      </c>
      <c r="V41" s="23" t="s">
        <v>29</v>
      </c>
      <c r="X41" s="61"/>
    </row>
    <row r="42" spans="2:25" s="19" customFormat="1" ht="94.5" x14ac:dyDescent="0.25">
      <c r="B42" s="115" t="s">
        <v>159</v>
      </c>
      <c r="C42" s="114" t="s">
        <v>160</v>
      </c>
      <c r="D42" s="23" t="s">
        <v>115</v>
      </c>
      <c r="E42" s="24" t="s">
        <v>99</v>
      </c>
      <c r="F42" s="23" t="s">
        <v>29</v>
      </c>
      <c r="G42" s="23" t="s">
        <v>29</v>
      </c>
      <c r="H42" s="23" t="s">
        <v>97</v>
      </c>
      <c r="I42" s="23" t="s">
        <v>69</v>
      </c>
      <c r="J42" s="23" t="s">
        <v>117</v>
      </c>
      <c r="K42" s="23" t="s">
        <v>29</v>
      </c>
      <c r="L42" s="23" t="s">
        <v>29</v>
      </c>
      <c r="M42" s="23" t="s">
        <v>29</v>
      </c>
      <c r="N42" s="65" t="s">
        <v>98</v>
      </c>
      <c r="O42" s="23" t="s">
        <v>74</v>
      </c>
      <c r="P42" s="23" t="s">
        <v>74</v>
      </c>
      <c r="Q42" s="112" t="s">
        <v>75</v>
      </c>
      <c r="R42" s="112" t="s">
        <v>76</v>
      </c>
      <c r="S42" s="112">
        <v>425.5</v>
      </c>
      <c r="T42" s="112">
        <v>1</v>
      </c>
      <c r="U42" s="109">
        <f t="shared" si="15"/>
        <v>425.5</v>
      </c>
      <c r="V42" s="23" t="s">
        <v>29</v>
      </c>
      <c r="X42" s="61">
        <f>SUM(U37:U42)</f>
        <v>5304.4179787000003</v>
      </c>
      <c r="Y42" s="19">
        <f>X42/1000</f>
        <v>5.3044179787000001</v>
      </c>
    </row>
    <row r="43" spans="2:25" s="19" customFormat="1" ht="78.75" x14ac:dyDescent="0.25">
      <c r="B43" s="115" t="s">
        <v>163</v>
      </c>
      <c r="C43" s="116" t="s">
        <v>164</v>
      </c>
      <c r="D43" s="117" t="s">
        <v>165</v>
      </c>
      <c r="E43" s="24" t="s">
        <v>144</v>
      </c>
      <c r="F43" s="23" t="s">
        <v>29</v>
      </c>
      <c r="G43" s="23" t="s">
        <v>29</v>
      </c>
      <c r="H43" s="23" t="s">
        <v>97</v>
      </c>
      <c r="I43" s="23" t="s">
        <v>69</v>
      </c>
      <c r="J43" s="23" t="s">
        <v>120</v>
      </c>
      <c r="K43" s="23" t="s">
        <v>29</v>
      </c>
      <c r="L43" s="23" t="s">
        <v>29</v>
      </c>
      <c r="M43" s="23" t="s">
        <v>29</v>
      </c>
      <c r="N43" s="65" t="s">
        <v>98</v>
      </c>
      <c r="O43" s="23" t="s">
        <v>74</v>
      </c>
      <c r="P43" s="23" t="s">
        <v>166</v>
      </c>
      <c r="Q43" s="112" t="s">
        <v>105</v>
      </c>
      <c r="R43" s="112" t="s">
        <v>167</v>
      </c>
      <c r="S43" s="112">
        <v>1802.74</v>
      </c>
      <c r="T43" s="112">
        <v>1.25</v>
      </c>
      <c r="U43" s="109">
        <f t="shared" si="15"/>
        <v>639.97270000000003</v>
      </c>
      <c r="V43" s="23" t="s">
        <v>29</v>
      </c>
      <c r="X43" s="61"/>
    </row>
    <row r="44" spans="2:25" s="19" customFormat="1" ht="78.75" x14ac:dyDescent="0.25">
      <c r="B44" s="115" t="s">
        <v>163</v>
      </c>
      <c r="C44" s="116" t="s">
        <v>164</v>
      </c>
      <c r="D44" s="117" t="s">
        <v>165</v>
      </c>
      <c r="E44" s="24" t="s">
        <v>147</v>
      </c>
      <c r="F44" s="23" t="s">
        <v>29</v>
      </c>
      <c r="G44" s="23" t="s">
        <v>29</v>
      </c>
      <c r="H44" s="23" t="s">
        <v>97</v>
      </c>
      <c r="I44" s="23" t="s">
        <v>69</v>
      </c>
      <c r="J44" s="23" t="s">
        <v>120</v>
      </c>
      <c r="K44" s="23" t="s">
        <v>29</v>
      </c>
      <c r="L44" s="23" t="s">
        <v>29</v>
      </c>
      <c r="M44" s="23" t="s">
        <v>29</v>
      </c>
      <c r="N44" s="65" t="s">
        <v>98</v>
      </c>
      <c r="O44" s="23" t="s">
        <v>74</v>
      </c>
      <c r="P44" s="23" t="s">
        <v>166</v>
      </c>
      <c r="Q44" s="112" t="s">
        <v>105</v>
      </c>
      <c r="R44" s="112" t="s">
        <v>168</v>
      </c>
      <c r="S44" s="112">
        <v>3355.08</v>
      </c>
      <c r="T44" s="112">
        <v>1</v>
      </c>
      <c r="U44" s="109">
        <f t="shared" si="15"/>
        <v>952.84271999999987</v>
      </c>
      <c r="V44" s="23" t="s">
        <v>29</v>
      </c>
      <c r="X44" s="61"/>
    </row>
    <row r="45" spans="2:25" s="19" customFormat="1" ht="78.75" x14ac:dyDescent="0.25">
      <c r="B45" s="115" t="s">
        <v>163</v>
      </c>
      <c r="C45" s="116" t="s">
        <v>164</v>
      </c>
      <c r="D45" s="117" t="s">
        <v>165</v>
      </c>
      <c r="E45" s="24" t="s">
        <v>107</v>
      </c>
      <c r="F45" s="23" t="s">
        <v>29</v>
      </c>
      <c r="G45" s="23" t="s">
        <v>29</v>
      </c>
      <c r="H45" s="23" t="s">
        <v>97</v>
      </c>
      <c r="I45" s="23" t="s">
        <v>69</v>
      </c>
      <c r="J45" s="23" t="s">
        <v>120</v>
      </c>
      <c r="K45" s="23" t="s">
        <v>29</v>
      </c>
      <c r="L45" s="23" t="s">
        <v>29</v>
      </c>
      <c r="M45" s="23" t="s">
        <v>29</v>
      </c>
      <c r="N45" s="65" t="s">
        <v>98</v>
      </c>
      <c r="O45" s="23" t="s">
        <v>74</v>
      </c>
      <c r="P45" s="23" t="s">
        <v>74</v>
      </c>
      <c r="Q45" s="112" t="s">
        <v>151</v>
      </c>
      <c r="R45" s="112" t="s">
        <v>106</v>
      </c>
      <c r="S45" s="112">
        <v>866.6</v>
      </c>
      <c r="T45" s="112">
        <v>1</v>
      </c>
      <c r="U45" s="109">
        <f t="shared" si="15"/>
        <v>866.6</v>
      </c>
      <c r="V45" s="23" t="s">
        <v>29</v>
      </c>
      <c r="X45" s="61">
        <f>SUM(U43:U45)</f>
        <v>2459.4154199999998</v>
      </c>
      <c r="Y45" s="19">
        <f>X45/1000</f>
        <v>2.45941542</v>
      </c>
    </row>
    <row r="46" spans="2:25" s="19" customFormat="1" ht="63" x14ac:dyDescent="0.25">
      <c r="B46" s="115" t="s">
        <v>163</v>
      </c>
      <c r="C46" s="116" t="s">
        <v>169</v>
      </c>
      <c r="D46" s="117" t="s">
        <v>170</v>
      </c>
      <c r="E46" s="24" t="s">
        <v>144</v>
      </c>
      <c r="F46" s="23" t="s">
        <v>29</v>
      </c>
      <c r="G46" s="23" t="s">
        <v>29</v>
      </c>
      <c r="H46" s="23" t="s">
        <v>97</v>
      </c>
      <c r="I46" s="23" t="s">
        <v>69</v>
      </c>
      <c r="J46" s="23" t="s">
        <v>120</v>
      </c>
      <c r="K46" s="23" t="s">
        <v>29</v>
      </c>
      <c r="L46" s="23" t="s">
        <v>29</v>
      </c>
      <c r="M46" s="23" t="s">
        <v>29</v>
      </c>
      <c r="N46" s="65" t="s">
        <v>98</v>
      </c>
      <c r="O46" s="23" t="s">
        <v>74</v>
      </c>
      <c r="P46" s="23" t="s">
        <v>171</v>
      </c>
      <c r="Q46" s="112" t="s">
        <v>105</v>
      </c>
      <c r="R46" s="112" t="s">
        <v>167</v>
      </c>
      <c r="S46" s="112">
        <v>1802.74</v>
      </c>
      <c r="T46" s="112">
        <v>1.25</v>
      </c>
      <c r="U46" s="109">
        <f t="shared" ref="U46:U49" si="16">S46*T46*P46</f>
        <v>5588.4940000000006</v>
      </c>
      <c r="V46" s="23" t="s">
        <v>29</v>
      </c>
      <c r="X46" s="61"/>
    </row>
    <row r="47" spans="2:25" s="19" customFormat="1" ht="63" x14ac:dyDescent="0.25">
      <c r="B47" s="115" t="s">
        <v>163</v>
      </c>
      <c r="C47" s="116" t="s">
        <v>169</v>
      </c>
      <c r="D47" s="117" t="s">
        <v>170</v>
      </c>
      <c r="E47" s="24" t="s">
        <v>147</v>
      </c>
      <c r="F47" s="23" t="s">
        <v>29</v>
      </c>
      <c r="G47" s="23" t="s">
        <v>29</v>
      </c>
      <c r="H47" s="23" t="s">
        <v>97</v>
      </c>
      <c r="I47" s="23" t="s">
        <v>69</v>
      </c>
      <c r="J47" s="23" t="s">
        <v>120</v>
      </c>
      <c r="K47" s="23" t="s">
        <v>29</v>
      </c>
      <c r="L47" s="23" t="s">
        <v>29</v>
      </c>
      <c r="M47" s="23" t="s">
        <v>29</v>
      </c>
      <c r="N47" s="65" t="s">
        <v>98</v>
      </c>
      <c r="O47" s="23" t="s">
        <v>74</v>
      </c>
      <c r="P47" s="23" t="s">
        <v>171</v>
      </c>
      <c r="Q47" s="112" t="s">
        <v>105</v>
      </c>
      <c r="R47" s="112" t="s">
        <v>168</v>
      </c>
      <c r="S47" s="112">
        <v>3355.08</v>
      </c>
      <c r="T47" s="112">
        <v>1</v>
      </c>
      <c r="U47" s="109">
        <f t="shared" si="16"/>
        <v>8320.5983999999989</v>
      </c>
      <c r="V47" s="23" t="s">
        <v>29</v>
      </c>
      <c r="X47" s="61"/>
    </row>
    <row r="48" spans="2:25" s="19" customFormat="1" ht="63" x14ac:dyDescent="0.25">
      <c r="B48" s="115" t="s">
        <v>163</v>
      </c>
      <c r="C48" s="116" t="s">
        <v>169</v>
      </c>
      <c r="D48" s="117" t="s">
        <v>170</v>
      </c>
      <c r="E48" s="24" t="s">
        <v>172</v>
      </c>
      <c r="F48" s="23" t="s">
        <v>29</v>
      </c>
      <c r="G48" s="23" t="s">
        <v>29</v>
      </c>
      <c r="H48" s="23" t="s">
        <v>97</v>
      </c>
      <c r="I48" s="23" t="s">
        <v>69</v>
      </c>
      <c r="J48" s="23" t="s">
        <v>120</v>
      </c>
      <c r="K48" s="23" t="s">
        <v>29</v>
      </c>
      <c r="L48" s="23" t="s">
        <v>29</v>
      </c>
      <c r="M48" s="23" t="s">
        <v>29</v>
      </c>
      <c r="N48" s="65" t="s">
        <v>98</v>
      </c>
      <c r="O48" s="23" t="s">
        <v>74</v>
      </c>
      <c r="P48" s="23" t="s">
        <v>173</v>
      </c>
      <c r="Q48" s="112" t="s">
        <v>125</v>
      </c>
      <c r="R48" s="112" t="s">
        <v>174</v>
      </c>
      <c r="S48" s="112">
        <v>64294.69</v>
      </c>
      <c r="T48" s="112">
        <v>1.25</v>
      </c>
      <c r="U48" s="109">
        <f t="shared" ref="U48" si="17">S48*T48*P48</f>
        <v>28932.610499999999</v>
      </c>
      <c r="V48" s="23" t="s">
        <v>29</v>
      </c>
      <c r="X48" s="61"/>
    </row>
    <row r="49" spans="2:25" s="19" customFormat="1" ht="63" x14ac:dyDescent="0.25">
      <c r="B49" s="115" t="s">
        <v>163</v>
      </c>
      <c r="C49" s="116" t="s">
        <v>169</v>
      </c>
      <c r="D49" s="117" t="s">
        <v>170</v>
      </c>
      <c r="E49" s="24" t="s">
        <v>107</v>
      </c>
      <c r="F49" s="23" t="s">
        <v>29</v>
      </c>
      <c r="G49" s="23" t="s">
        <v>29</v>
      </c>
      <c r="H49" s="23" t="s">
        <v>97</v>
      </c>
      <c r="I49" s="23" t="s">
        <v>69</v>
      </c>
      <c r="J49" s="23" t="s">
        <v>120</v>
      </c>
      <c r="K49" s="23" t="s">
        <v>29</v>
      </c>
      <c r="L49" s="23" t="s">
        <v>29</v>
      </c>
      <c r="M49" s="23" t="s">
        <v>29</v>
      </c>
      <c r="N49" s="65" t="s">
        <v>98</v>
      </c>
      <c r="O49" s="23" t="s">
        <v>74</v>
      </c>
      <c r="P49" s="23" t="s">
        <v>171</v>
      </c>
      <c r="Q49" s="112" t="s">
        <v>151</v>
      </c>
      <c r="R49" s="112" t="s">
        <v>106</v>
      </c>
      <c r="S49" s="112">
        <v>866.6</v>
      </c>
      <c r="T49" s="112">
        <v>1</v>
      </c>
      <c r="U49" s="109">
        <f t="shared" si="16"/>
        <v>2149.1680000000001</v>
      </c>
      <c r="V49" s="23" t="s">
        <v>29</v>
      </c>
      <c r="X49" s="61">
        <f>SUM(U46:U49)</f>
        <v>44990.870899999994</v>
      </c>
      <c r="Y49" s="19">
        <f>X49/1000</f>
        <v>44.990870899999997</v>
      </c>
    </row>
    <row r="50" spans="2:25" s="19" customFormat="1" ht="63" x14ac:dyDescent="0.25">
      <c r="B50" s="115" t="s">
        <v>163</v>
      </c>
      <c r="C50" s="116" t="s">
        <v>175</v>
      </c>
      <c r="D50" s="117" t="s">
        <v>176</v>
      </c>
      <c r="E50" s="24" t="s">
        <v>77</v>
      </c>
      <c r="F50" s="23" t="s">
        <v>29</v>
      </c>
      <c r="G50" s="23" t="s">
        <v>29</v>
      </c>
      <c r="H50" s="23" t="s">
        <v>97</v>
      </c>
      <c r="I50" s="23" t="s">
        <v>69</v>
      </c>
      <c r="J50" s="23" t="s">
        <v>120</v>
      </c>
      <c r="K50" s="23" t="s">
        <v>29</v>
      </c>
      <c r="L50" s="23" t="s">
        <v>29</v>
      </c>
      <c r="M50" s="23" t="s">
        <v>29</v>
      </c>
      <c r="N50" s="65" t="s">
        <v>98</v>
      </c>
      <c r="O50" s="23" t="s">
        <v>74</v>
      </c>
      <c r="P50" s="23" t="s">
        <v>136</v>
      </c>
      <c r="Q50" s="105" t="s">
        <v>78</v>
      </c>
      <c r="R50" s="105" t="s">
        <v>177</v>
      </c>
      <c r="S50" s="109">
        <v>517.48</v>
      </c>
      <c r="T50" s="105">
        <v>1.25</v>
      </c>
      <c r="U50" s="109">
        <f t="shared" si="0"/>
        <v>1293.7</v>
      </c>
      <c r="V50" s="23" t="s">
        <v>29</v>
      </c>
      <c r="X50" s="60">
        <f>SUM(U50)</f>
        <v>1293.7</v>
      </c>
      <c r="Y50" s="19">
        <f>X50/1000</f>
        <v>1.2937000000000001</v>
      </c>
    </row>
    <row r="51" spans="2:25" s="19" customFormat="1" ht="63" x14ac:dyDescent="0.25">
      <c r="B51" s="115" t="s">
        <v>163</v>
      </c>
      <c r="C51" s="116" t="s">
        <v>178</v>
      </c>
      <c r="D51" s="117" t="s">
        <v>179</v>
      </c>
      <c r="E51" s="24" t="s">
        <v>152</v>
      </c>
      <c r="F51" s="23" t="s">
        <v>29</v>
      </c>
      <c r="G51" s="23" t="s">
        <v>29</v>
      </c>
      <c r="H51" s="23" t="s">
        <v>97</v>
      </c>
      <c r="I51" s="23" t="s">
        <v>69</v>
      </c>
      <c r="J51" s="23" t="s">
        <v>117</v>
      </c>
      <c r="K51" s="23" t="s">
        <v>29</v>
      </c>
      <c r="L51" s="23" t="s">
        <v>29</v>
      </c>
      <c r="M51" s="23" t="s">
        <v>29</v>
      </c>
      <c r="N51" s="65" t="s">
        <v>98</v>
      </c>
      <c r="O51" s="23" t="s">
        <v>74</v>
      </c>
      <c r="P51" s="23" t="s">
        <v>136</v>
      </c>
      <c r="Q51" s="112" t="s">
        <v>154</v>
      </c>
      <c r="R51" s="112" t="s">
        <v>155</v>
      </c>
      <c r="S51" s="112">
        <v>2222.1</v>
      </c>
      <c r="T51" s="112">
        <v>1.25</v>
      </c>
      <c r="U51" s="109">
        <f t="shared" si="0"/>
        <v>5555.25</v>
      </c>
      <c r="V51" s="23" t="s">
        <v>29</v>
      </c>
      <c r="X51" s="61"/>
    </row>
    <row r="52" spans="2:25" s="19" customFormat="1" ht="63" x14ac:dyDescent="0.25">
      <c r="B52" s="115" t="s">
        <v>163</v>
      </c>
      <c r="C52" s="116" t="s">
        <v>178</v>
      </c>
      <c r="D52" s="117" t="s">
        <v>179</v>
      </c>
      <c r="E52" s="24" t="s">
        <v>99</v>
      </c>
      <c r="F52" s="23" t="s">
        <v>29</v>
      </c>
      <c r="G52" s="23" t="s">
        <v>29</v>
      </c>
      <c r="H52" s="23" t="s">
        <v>97</v>
      </c>
      <c r="I52" s="23" t="s">
        <v>69</v>
      </c>
      <c r="J52" s="23" t="s">
        <v>117</v>
      </c>
      <c r="K52" s="23" t="s">
        <v>29</v>
      </c>
      <c r="L52" s="23" t="s">
        <v>29</v>
      </c>
      <c r="M52" s="23" t="s">
        <v>29</v>
      </c>
      <c r="N52" s="65" t="s">
        <v>98</v>
      </c>
      <c r="O52" s="23" t="s">
        <v>74</v>
      </c>
      <c r="P52" s="23" t="s">
        <v>136</v>
      </c>
      <c r="Q52" s="112" t="s">
        <v>75</v>
      </c>
      <c r="R52" s="112" t="s">
        <v>76</v>
      </c>
      <c r="S52" s="112">
        <v>425.5</v>
      </c>
      <c r="T52" s="112">
        <v>1</v>
      </c>
      <c r="U52" s="109">
        <f t="shared" si="0"/>
        <v>851</v>
      </c>
      <c r="V52" s="23" t="s">
        <v>29</v>
      </c>
      <c r="X52" s="61">
        <f>SUM(U51:U52)</f>
        <v>6406.25</v>
      </c>
      <c r="Y52" s="19">
        <f>X52/1000</f>
        <v>6.40625</v>
      </c>
    </row>
    <row r="53" spans="2:25" s="19" customFormat="1" ht="94.5" x14ac:dyDescent="0.25">
      <c r="B53" s="115" t="s">
        <v>163</v>
      </c>
      <c r="C53" s="116" t="s">
        <v>180</v>
      </c>
      <c r="D53" s="117" t="s">
        <v>181</v>
      </c>
      <c r="E53" s="24" t="s">
        <v>182</v>
      </c>
      <c r="F53" s="23" t="s">
        <v>29</v>
      </c>
      <c r="G53" s="23" t="s">
        <v>29</v>
      </c>
      <c r="H53" s="23" t="s">
        <v>97</v>
      </c>
      <c r="I53" s="23" t="s">
        <v>69</v>
      </c>
      <c r="J53" s="23" t="s">
        <v>117</v>
      </c>
      <c r="K53" s="23" t="s">
        <v>29</v>
      </c>
      <c r="L53" s="23" t="s">
        <v>29</v>
      </c>
      <c r="M53" s="23" t="s">
        <v>29</v>
      </c>
      <c r="N53" s="65" t="s">
        <v>98</v>
      </c>
      <c r="O53" s="23" t="s">
        <v>74</v>
      </c>
      <c r="P53" s="23" t="s">
        <v>74</v>
      </c>
      <c r="Q53" s="112" t="s">
        <v>79</v>
      </c>
      <c r="R53" s="112" t="s">
        <v>183</v>
      </c>
      <c r="S53" s="112">
        <v>15877.84</v>
      </c>
      <c r="T53" s="112">
        <v>1.25</v>
      </c>
      <c r="U53" s="109">
        <f t="shared" si="0"/>
        <v>19847.3</v>
      </c>
      <c r="V53" s="23" t="s">
        <v>29</v>
      </c>
      <c r="X53" s="61"/>
    </row>
    <row r="54" spans="2:25" s="19" customFormat="1" ht="101.25" customHeight="1" x14ac:dyDescent="0.25">
      <c r="B54" s="115" t="s">
        <v>163</v>
      </c>
      <c r="C54" s="116" t="s">
        <v>180</v>
      </c>
      <c r="D54" s="117" t="s">
        <v>181</v>
      </c>
      <c r="E54" s="24" t="s">
        <v>99</v>
      </c>
      <c r="F54" s="23" t="s">
        <v>29</v>
      </c>
      <c r="G54" s="23" t="s">
        <v>29</v>
      </c>
      <c r="H54" s="23" t="s">
        <v>97</v>
      </c>
      <c r="I54" s="23" t="s">
        <v>69</v>
      </c>
      <c r="J54" s="23" t="s">
        <v>117</v>
      </c>
      <c r="K54" s="23" t="s">
        <v>29</v>
      </c>
      <c r="L54" s="23" t="s">
        <v>29</v>
      </c>
      <c r="M54" s="23" t="s">
        <v>29</v>
      </c>
      <c r="N54" s="65" t="s">
        <v>98</v>
      </c>
      <c r="O54" s="23" t="s">
        <v>74</v>
      </c>
      <c r="P54" s="23" t="s">
        <v>74</v>
      </c>
      <c r="Q54" s="105" t="s">
        <v>75</v>
      </c>
      <c r="R54" s="105" t="s">
        <v>110</v>
      </c>
      <c r="S54" s="105">
        <v>2127.5100000000002</v>
      </c>
      <c r="T54" s="105">
        <v>1</v>
      </c>
      <c r="U54" s="23">
        <f t="shared" si="0"/>
        <v>2127.5100000000002</v>
      </c>
      <c r="V54" s="23" t="s">
        <v>29</v>
      </c>
      <c r="X54" s="61">
        <f>SUM(U53:U54)</f>
        <v>21974.809999999998</v>
      </c>
      <c r="Y54" s="19">
        <f>X54/1000</f>
        <v>21.974809999999998</v>
      </c>
    </row>
    <row r="55" spans="2:25" s="19" customFormat="1" ht="78.75" x14ac:dyDescent="0.25">
      <c r="B55" s="115" t="s">
        <v>163</v>
      </c>
      <c r="C55" s="116" t="s">
        <v>184</v>
      </c>
      <c r="D55" s="117" t="s">
        <v>185</v>
      </c>
      <c r="E55" s="24" t="s">
        <v>77</v>
      </c>
      <c r="F55" s="23" t="s">
        <v>29</v>
      </c>
      <c r="G55" s="23" t="s">
        <v>29</v>
      </c>
      <c r="H55" s="23" t="s">
        <v>97</v>
      </c>
      <c r="I55" s="23" t="s">
        <v>69</v>
      </c>
      <c r="J55" s="23" t="s">
        <v>120</v>
      </c>
      <c r="K55" s="23" t="s">
        <v>29</v>
      </c>
      <c r="L55" s="23" t="s">
        <v>29</v>
      </c>
      <c r="M55" s="23" t="s">
        <v>29</v>
      </c>
      <c r="N55" s="65" t="s">
        <v>98</v>
      </c>
      <c r="O55" s="23" t="s">
        <v>74</v>
      </c>
      <c r="P55" s="23" t="s">
        <v>136</v>
      </c>
      <c r="Q55" s="112" t="s">
        <v>78</v>
      </c>
      <c r="R55" s="112" t="s">
        <v>186</v>
      </c>
      <c r="S55" s="109">
        <v>94.69</v>
      </c>
      <c r="T55" s="112">
        <v>1.25</v>
      </c>
      <c r="U55" s="109">
        <f t="shared" ref="U55:U66" si="18">S55*T55*P55</f>
        <v>236.72499999999999</v>
      </c>
      <c r="V55" s="23" t="s">
        <v>29</v>
      </c>
      <c r="X55" s="60">
        <f>SUM(U55)</f>
        <v>236.72499999999999</v>
      </c>
      <c r="Y55" s="19">
        <f>X55/1000</f>
        <v>0.23672499999999999</v>
      </c>
    </row>
    <row r="56" spans="2:25" s="19" customFormat="1" ht="47.25" x14ac:dyDescent="0.25">
      <c r="B56" s="115" t="s">
        <v>163</v>
      </c>
      <c r="C56" s="116" t="s">
        <v>187</v>
      </c>
      <c r="D56" s="117" t="s">
        <v>188</v>
      </c>
      <c r="E56" s="24" t="s">
        <v>182</v>
      </c>
      <c r="F56" s="23" t="s">
        <v>29</v>
      </c>
      <c r="G56" s="23" t="s">
        <v>29</v>
      </c>
      <c r="H56" s="23" t="s">
        <v>97</v>
      </c>
      <c r="I56" s="23" t="s">
        <v>69</v>
      </c>
      <c r="J56" s="23" t="s">
        <v>117</v>
      </c>
      <c r="K56" s="23" t="s">
        <v>29</v>
      </c>
      <c r="L56" s="23" t="s">
        <v>29</v>
      </c>
      <c r="M56" s="23" t="s">
        <v>29</v>
      </c>
      <c r="N56" s="65" t="s">
        <v>98</v>
      </c>
      <c r="O56" s="23" t="s">
        <v>74</v>
      </c>
      <c r="P56" s="23" t="s">
        <v>74</v>
      </c>
      <c r="Q56" s="112" t="s">
        <v>79</v>
      </c>
      <c r="R56" s="112" t="s">
        <v>189</v>
      </c>
      <c r="S56" s="112">
        <v>19427.98</v>
      </c>
      <c r="T56" s="112">
        <v>1.25</v>
      </c>
      <c r="U56" s="109">
        <f t="shared" si="18"/>
        <v>24284.974999999999</v>
      </c>
      <c r="V56" s="23" t="s">
        <v>29</v>
      </c>
      <c r="X56" s="60">
        <f>SUM(U56)</f>
        <v>24284.974999999999</v>
      </c>
      <c r="Y56" s="19">
        <f>X56/1000</f>
        <v>24.284974999999999</v>
      </c>
    </row>
    <row r="57" spans="2:25" s="19" customFormat="1" ht="63" x14ac:dyDescent="0.25">
      <c r="B57" s="115" t="s">
        <v>163</v>
      </c>
      <c r="C57" s="116" t="s">
        <v>190</v>
      </c>
      <c r="D57" s="117" t="s">
        <v>191</v>
      </c>
      <c r="E57" s="24" t="s">
        <v>141</v>
      </c>
      <c r="F57" s="23" t="s">
        <v>29</v>
      </c>
      <c r="G57" s="23" t="s">
        <v>29</v>
      </c>
      <c r="H57" s="23" t="s">
        <v>97</v>
      </c>
      <c r="I57" s="23" t="s">
        <v>69</v>
      </c>
      <c r="J57" s="23" t="s">
        <v>117</v>
      </c>
      <c r="K57" s="23" t="s">
        <v>29</v>
      </c>
      <c r="L57" s="23" t="s">
        <v>29</v>
      </c>
      <c r="M57" s="23" t="s">
        <v>29</v>
      </c>
      <c r="N57" s="65" t="s">
        <v>98</v>
      </c>
      <c r="O57" s="23" t="s">
        <v>74</v>
      </c>
      <c r="P57" s="23" t="s">
        <v>193</v>
      </c>
      <c r="Q57" s="112" t="s">
        <v>105</v>
      </c>
      <c r="R57" s="112" t="s">
        <v>192</v>
      </c>
      <c r="S57" s="112">
        <v>4928</v>
      </c>
      <c r="T57" s="112">
        <v>1.25</v>
      </c>
      <c r="U57" s="109">
        <f t="shared" si="18"/>
        <v>1971.2</v>
      </c>
      <c r="V57" s="23" t="s">
        <v>29</v>
      </c>
      <c r="X57" s="61"/>
    </row>
    <row r="58" spans="2:25" s="19" customFormat="1" ht="63" x14ac:dyDescent="0.25">
      <c r="B58" s="115" t="s">
        <v>163</v>
      </c>
      <c r="C58" s="116" t="s">
        <v>190</v>
      </c>
      <c r="D58" s="117" t="s">
        <v>191</v>
      </c>
      <c r="E58" s="24" t="s">
        <v>147</v>
      </c>
      <c r="F58" s="23" t="s">
        <v>29</v>
      </c>
      <c r="G58" s="23" t="s">
        <v>29</v>
      </c>
      <c r="H58" s="23" t="s">
        <v>97</v>
      </c>
      <c r="I58" s="23" t="s">
        <v>69</v>
      </c>
      <c r="J58" s="23" t="s">
        <v>117</v>
      </c>
      <c r="K58" s="23" t="s">
        <v>29</v>
      </c>
      <c r="L58" s="23" t="s">
        <v>29</v>
      </c>
      <c r="M58" s="23" t="s">
        <v>29</v>
      </c>
      <c r="N58" s="65" t="s">
        <v>98</v>
      </c>
      <c r="O58" s="23" t="s">
        <v>74</v>
      </c>
      <c r="P58" s="23" t="s">
        <v>194</v>
      </c>
      <c r="Q58" s="112" t="s">
        <v>105</v>
      </c>
      <c r="R58" s="112" t="s">
        <v>195</v>
      </c>
      <c r="S58" s="112">
        <v>5258.19</v>
      </c>
      <c r="T58" s="112">
        <v>1</v>
      </c>
      <c r="U58" s="109">
        <f t="shared" si="18"/>
        <v>841.31039999999996</v>
      </c>
      <c r="V58" s="23" t="s">
        <v>29</v>
      </c>
      <c r="X58" s="61"/>
    </row>
    <row r="59" spans="2:25" s="19" customFormat="1" ht="63" x14ac:dyDescent="0.25">
      <c r="B59" s="115" t="s">
        <v>163</v>
      </c>
      <c r="C59" s="116" t="s">
        <v>190</v>
      </c>
      <c r="D59" s="117" t="s">
        <v>191</v>
      </c>
      <c r="E59" s="24" t="s">
        <v>172</v>
      </c>
      <c r="F59" s="23" t="s">
        <v>29</v>
      </c>
      <c r="G59" s="23" t="s">
        <v>29</v>
      </c>
      <c r="H59" s="23" t="s">
        <v>97</v>
      </c>
      <c r="I59" s="23" t="s">
        <v>69</v>
      </c>
      <c r="J59" s="23" t="s">
        <v>117</v>
      </c>
      <c r="K59" s="23" t="s">
        <v>29</v>
      </c>
      <c r="L59" s="23" t="s">
        <v>29</v>
      </c>
      <c r="M59" s="23" t="s">
        <v>29</v>
      </c>
      <c r="N59" s="65" t="s">
        <v>98</v>
      </c>
      <c r="O59" s="23" t="s">
        <v>74</v>
      </c>
      <c r="P59" s="23" t="s">
        <v>196</v>
      </c>
      <c r="Q59" s="112" t="s">
        <v>125</v>
      </c>
      <c r="R59" s="112" t="s">
        <v>197</v>
      </c>
      <c r="S59" s="112">
        <v>34428.800000000003</v>
      </c>
      <c r="T59" s="112">
        <v>1.25</v>
      </c>
      <c r="U59" s="109">
        <f t="shared" si="18"/>
        <v>3873.24</v>
      </c>
      <c r="V59" s="23" t="s">
        <v>29</v>
      </c>
      <c r="X59" s="61"/>
    </row>
    <row r="60" spans="2:25" s="19" customFormat="1" ht="63" x14ac:dyDescent="0.25">
      <c r="B60" s="115" t="s">
        <v>163</v>
      </c>
      <c r="C60" s="116" t="s">
        <v>190</v>
      </c>
      <c r="D60" s="117" t="s">
        <v>191</v>
      </c>
      <c r="E60" s="24" t="s">
        <v>107</v>
      </c>
      <c r="F60" s="23" t="s">
        <v>29</v>
      </c>
      <c r="G60" s="23" t="s">
        <v>29</v>
      </c>
      <c r="H60" s="23" t="s">
        <v>97</v>
      </c>
      <c r="I60" s="23" t="s">
        <v>69</v>
      </c>
      <c r="J60" s="23" t="s">
        <v>117</v>
      </c>
      <c r="K60" s="23" t="s">
        <v>29</v>
      </c>
      <c r="L60" s="23" t="s">
        <v>29</v>
      </c>
      <c r="M60" s="23" t="s">
        <v>29</v>
      </c>
      <c r="N60" s="65" t="s">
        <v>98</v>
      </c>
      <c r="O60" s="23" t="s">
        <v>74</v>
      </c>
      <c r="P60" s="23" t="s">
        <v>74</v>
      </c>
      <c r="Q60" s="112" t="s">
        <v>151</v>
      </c>
      <c r="R60" s="112" t="s">
        <v>106</v>
      </c>
      <c r="S60" s="112">
        <v>866.6</v>
      </c>
      <c r="T60" s="112">
        <v>1</v>
      </c>
      <c r="U60" s="109">
        <f t="shared" si="18"/>
        <v>866.6</v>
      </c>
      <c r="V60" s="23" t="s">
        <v>29</v>
      </c>
      <c r="X60" s="61">
        <f>SUM(U57:U60)</f>
        <v>7552.3504000000003</v>
      </c>
      <c r="Y60" s="19">
        <f>X60/1000</f>
        <v>7.5523503999999999</v>
      </c>
    </row>
    <row r="61" spans="2:25" s="19" customFormat="1" ht="63" x14ac:dyDescent="0.25">
      <c r="B61" s="115" t="s">
        <v>163</v>
      </c>
      <c r="C61" s="116" t="s">
        <v>198</v>
      </c>
      <c r="D61" s="117" t="s">
        <v>199</v>
      </c>
      <c r="E61" s="24" t="s">
        <v>144</v>
      </c>
      <c r="F61" s="23" t="s">
        <v>29</v>
      </c>
      <c r="G61" s="23" t="s">
        <v>29</v>
      </c>
      <c r="H61" s="23" t="s">
        <v>97</v>
      </c>
      <c r="I61" s="23" t="s">
        <v>69</v>
      </c>
      <c r="J61" s="23" t="s">
        <v>120</v>
      </c>
      <c r="K61" s="23" t="s">
        <v>29</v>
      </c>
      <c r="L61" s="23" t="s">
        <v>29</v>
      </c>
      <c r="M61" s="23" t="s">
        <v>29</v>
      </c>
      <c r="N61" s="65" t="s">
        <v>98</v>
      </c>
      <c r="O61" s="23" t="s">
        <v>74</v>
      </c>
      <c r="P61" s="23" t="s">
        <v>200</v>
      </c>
      <c r="Q61" s="112" t="s">
        <v>105</v>
      </c>
      <c r="R61" s="112" t="s">
        <v>167</v>
      </c>
      <c r="S61" s="112">
        <v>1802.74</v>
      </c>
      <c r="T61" s="112">
        <v>1.25</v>
      </c>
      <c r="U61" s="109">
        <f t="shared" si="18"/>
        <v>3064.6580000000004</v>
      </c>
      <c r="V61" s="23" t="s">
        <v>29</v>
      </c>
      <c r="X61" s="61"/>
    </row>
    <row r="62" spans="2:25" s="19" customFormat="1" ht="63" x14ac:dyDescent="0.25">
      <c r="B62" s="115" t="s">
        <v>163</v>
      </c>
      <c r="C62" s="116" t="s">
        <v>198</v>
      </c>
      <c r="D62" s="117" t="s">
        <v>199</v>
      </c>
      <c r="E62" s="24" t="s">
        <v>144</v>
      </c>
      <c r="F62" s="23" t="s">
        <v>29</v>
      </c>
      <c r="G62" s="23" t="s">
        <v>29</v>
      </c>
      <c r="H62" s="23" t="s">
        <v>97</v>
      </c>
      <c r="I62" s="23" t="s">
        <v>69</v>
      </c>
      <c r="J62" s="23" t="s">
        <v>120</v>
      </c>
      <c r="K62" s="23" t="s">
        <v>29</v>
      </c>
      <c r="L62" s="23" t="s">
        <v>29</v>
      </c>
      <c r="M62" s="23" t="s">
        <v>29</v>
      </c>
      <c r="N62" s="65" t="s">
        <v>98</v>
      </c>
      <c r="O62" s="23" t="s">
        <v>74</v>
      </c>
      <c r="P62" s="23" t="s">
        <v>201</v>
      </c>
      <c r="Q62" s="112" t="s">
        <v>105</v>
      </c>
      <c r="R62" s="112" t="s">
        <v>203</v>
      </c>
      <c r="S62" s="112">
        <v>879.54</v>
      </c>
      <c r="T62" s="112">
        <v>1.25</v>
      </c>
      <c r="U62" s="109">
        <f t="shared" ref="U62" si="19">S62*T62*P62</f>
        <v>373.80450000000002</v>
      </c>
      <c r="V62" s="23" t="s">
        <v>29</v>
      </c>
      <c r="X62" s="61"/>
    </row>
    <row r="63" spans="2:25" s="19" customFormat="1" ht="63" x14ac:dyDescent="0.25">
      <c r="B63" s="115" t="s">
        <v>163</v>
      </c>
      <c r="C63" s="116" t="s">
        <v>198</v>
      </c>
      <c r="D63" s="117" t="s">
        <v>199</v>
      </c>
      <c r="E63" s="24" t="s">
        <v>144</v>
      </c>
      <c r="F63" s="23" t="s">
        <v>29</v>
      </c>
      <c r="G63" s="23" t="s">
        <v>29</v>
      </c>
      <c r="H63" s="23" t="s">
        <v>97</v>
      </c>
      <c r="I63" s="23" t="s">
        <v>69</v>
      </c>
      <c r="J63" s="23" t="s">
        <v>120</v>
      </c>
      <c r="K63" s="23" t="s">
        <v>29</v>
      </c>
      <c r="L63" s="23" t="s">
        <v>29</v>
      </c>
      <c r="M63" s="23" t="s">
        <v>29</v>
      </c>
      <c r="N63" s="65" t="s">
        <v>98</v>
      </c>
      <c r="O63" s="23" t="s">
        <v>74</v>
      </c>
      <c r="P63" s="23" t="s">
        <v>202</v>
      </c>
      <c r="Q63" s="112" t="s">
        <v>105</v>
      </c>
      <c r="R63" s="112" t="s">
        <v>204</v>
      </c>
      <c r="S63" s="112">
        <v>568.05999999999995</v>
      </c>
      <c r="T63" s="112">
        <v>1.25</v>
      </c>
      <c r="U63" s="109">
        <f t="shared" ref="U63" si="20">S63*T63*P63</f>
        <v>269.82849999999996</v>
      </c>
      <c r="V63" s="23" t="s">
        <v>29</v>
      </c>
      <c r="X63" s="61"/>
    </row>
    <row r="64" spans="2:25" s="19" customFormat="1" ht="63" x14ac:dyDescent="0.25">
      <c r="B64" s="115" t="s">
        <v>163</v>
      </c>
      <c r="C64" s="116" t="s">
        <v>198</v>
      </c>
      <c r="D64" s="117" t="s">
        <v>199</v>
      </c>
      <c r="E64" s="24" t="s">
        <v>147</v>
      </c>
      <c r="F64" s="23" t="s">
        <v>29</v>
      </c>
      <c r="G64" s="23" t="s">
        <v>29</v>
      </c>
      <c r="H64" s="23" t="s">
        <v>97</v>
      </c>
      <c r="I64" s="23" t="s">
        <v>69</v>
      </c>
      <c r="J64" s="23" t="s">
        <v>120</v>
      </c>
      <c r="K64" s="23" t="s">
        <v>29</v>
      </c>
      <c r="L64" s="23" t="s">
        <v>29</v>
      </c>
      <c r="M64" s="23" t="s">
        <v>29</v>
      </c>
      <c r="N64" s="65" t="s">
        <v>98</v>
      </c>
      <c r="O64" s="23" t="s">
        <v>74</v>
      </c>
      <c r="P64" s="23" t="s">
        <v>205</v>
      </c>
      <c r="Q64" s="112" t="s">
        <v>105</v>
      </c>
      <c r="R64" s="112" t="s">
        <v>168</v>
      </c>
      <c r="S64" s="112">
        <v>3355.08</v>
      </c>
      <c r="T64" s="112">
        <v>1</v>
      </c>
      <c r="U64" s="109">
        <f t="shared" si="18"/>
        <v>1778.1924000000001</v>
      </c>
      <c r="V64" s="23" t="s">
        <v>29</v>
      </c>
      <c r="X64" s="61"/>
    </row>
    <row r="65" spans="2:25" s="19" customFormat="1" ht="63" x14ac:dyDescent="0.25">
      <c r="B65" s="115" t="s">
        <v>163</v>
      </c>
      <c r="C65" s="116" t="s">
        <v>198</v>
      </c>
      <c r="D65" s="117" t="s">
        <v>199</v>
      </c>
      <c r="E65" s="24" t="s">
        <v>172</v>
      </c>
      <c r="F65" s="23" t="s">
        <v>29</v>
      </c>
      <c r="G65" s="23" t="s">
        <v>29</v>
      </c>
      <c r="H65" s="23" t="s">
        <v>97</v>
      </c>
      <c r="I65" s="23" t="s">
        <v>69</v>
      </c>
      <c r="J65" s="23" t="s">
        <v>120</v>
      </c>
      <c r="K65" s="23" t="s">
        <v>29</v>
      </c>
      <c r="L65" s="23" t="s">
        <v>29</v>
      </c>
      <c r="M65" s="23" t="s">
        <v>29</v>
      </c>
      <c r="N65" s="65" t="s">
        <v>98</v>
      </c>
      <c r="O65" s="23" t="s">
        <v>74</v>
      </c>
      <c r="P65" s="23" t="s">
        <v>206</v>
      </c>
      <c r="Q65" s="112" t="s">
        <v>125</v>
      </c>
      <c r="R65" s="112" t="s">
        <v>197</v>
      </c>
      <c r="S65" s="112">
        <v>34428.800000000003</v>
      </c>
      <c r="T65" s="112">
        <v>1.25</v>
      </c>
      <c r="U65" s="109">
        <f t="shared" si="18"/>
        <v>10328.64</v>
      </c>
      <c r="V65" s="23" t="s">
        <v>29</v>
      </c>
      <c r="X65" s="61"/>
    </row>
    <row r="66" spans="2:25" s="19" customFormat="1" ht="63" x14ac:dyDescent="0.25">
      <c r="B66" s="115" t="s">
        <v>163</v>
      </c>
      <c r="C66" s="116" t="s">
        <v>198</v>
      </c>
      <c r="D66" s="117" t="s">
        <v>199</v>
      </c>
      <c r="E66" s="24" t="s">
        <v>107</v>
      </c>
      <c r="F66" s="23" t="s">
        <v>29</v>
      </c>
      <c r="G66" s="23" t="s">
        <v>29</v>
      </c>
      <c r="H66" s="23" t="s">
        <v>97</v>
      </c>
      <c r="I66" s="23" t="s">
        <v>69</v>
      </c>
      <c r="J66" s="23" t="s">
        <v>120</v>
      </c>
      <c r="K66" s="23" t="s">
        <v>29</v>
      </c>
      <c r="L66" s="23" t="s">
        <v>29</v>
      </c>
      <c r="M66" s="23" t="s">
        <v>29</v>
      </c>
      <c r="N66" s="65" t="s">
        <v>98</v>
      </c>
      <c r="O66" s="23" t="s">
        <v>74</v>
      </c>
      <c r="P66" s="23" t="s">
        <v>74</v>
      </c>
      <c r="Q66" s="112" t="s">
        <v>151</v>
      </c>
      <c r="R66" s="112" t="s">
        <v>106</v>
      </c>
      <c r="S66" s="112">
        <v>866.6</v>
      </c>
      <c r="T66" s="112">
        <v>1</v>
      </c>
      <c r="U66" s="109">
        <f t="shared" si="18"/>
        <v>866.6</v>
      </c>
      <c r="V66" s="23" t="s">
        <v>29</v>
      </c>
      <c r="X66" s="61">
        <f>SUM(U61:U66)</f>
        <v>16681.723399999999</v>
      </c>
      <c r="Y66" s="19">
        <f>X66/1000</f>
        <v>16.681723399999999</v>
      </c>
    </row>
    <row r="67" spans="2:25" s="19" customFormat="1" ht="63" x14ac:dyDescent="0.25">
      <c r="B67" s="115" t="s">
        <v>163</v>
      </c>
      <c r="C67" s="116" t="s">
        <v>207</v>
      </c>
      <c r="D67" s="117" t="s">
        <v>208</v>
      </c>
      <c r="E67" s="24" t="s">
        <v>77</v>
      </c>
      <c r="F67" s="23" t="s">
        <v>29</v>
      </c>
      <c r="G67" s="23" t="s">
        <v>29</v>
      </c>
      <c r="H67" s="23" t="s">
        <v>97</v>
      </c>
      <c r="I67" s="23" t="s">
        <v>69</v>
      </c>
      <c r="J67" s="23" t="s">
        <v>120</v>
      </c>
      <c r="K67" s="23" t="s">
        <v>29</v>
      </c>
      <c r="L67" s="23" t="s">
        <v>29</v>
      </c>
      <c r="M67" s="23" t="s">
        <v>29</v>
      </c>
      <c r="N67" s="65" t="s">
        <v>98</v>
      </c>
      <c r="O67" s="23" t="s">
        <v>74</v>
      </c>
      <c r="P67" s="23" t="s">
        <v>210</v>
      </c>
      <c r="Q67" s="113" t="s">
        <v>78</v>
      </c>
      <c r="R67" s="113" t="s">
        <v>209</v>
      </c>
      <c r="S67" s="109">
        <v>48.65</v>
      </c>
      <c r="T67" s="113">
        <v>1.25</v>
      </c>
      <c r="U67" s="109">
        <f t="shared" ref="U67" si="21">S67*T67*P67</f>
        <v>243.25</v>
      </c>
      <c r="V67" s="23" t="s">
        <v>29</v>
      </c>
      <c r="X67" s="60">
        <f>SUM(U67)</f>
        <v>243.25</v>
      </c>
      <c r="Y67" s="19">
        <f>X67/1000</f>
        <v>0.24324999999999999</v>
      </c>
    </row>
    <row r="68" spans="2:25" s="19" customFormat="1" ht="63" x14ac:dyDescent="0.25">
      <c r="B68" s="115" t="s">
        <v>163</v>
      </c>
      <c r="C68" s="116" t="s">
        <v>211</v>
      </c>
      <c r="D68" s="117" t="s">
        <v>212</v>
      </c>
      <c r="E68" s="24" t="s">
        <v>77</v>
      </c>
      <c r="F68" s="23" t="s">
        <v>29</v>
      </c>
      <c r="G68" s="23" t="s">
        <v>29</v>
      </c>
      <c r="H68" s="23" t="s">
        <v>97</v>
      </c>
      <c r="I68" s="23" t="s">
        <v>69</v>
      </c>
      <c r="J68" s="23" t="s">
        <v>120</v>
      </c>
      <c r="K68" s="23" t="s">
        <v>29</v>
      </c>
      <c r="L68" s="23" t="s">
        <v>29</v>
      </c>
      <c r="M68" s="23" t="s">
        <v>29</v>
      </c>
      <c r="N68" s="65" t="s">
        <v>98</v>
      </c>
      <c r="O68" s="23" t="s">
        <v>74</v>
      </c>
      <c r="P68" s="23" t="s">
        <v>210</v>
      </c>
      <c r="Q68" s="113" t="s">
        <v>78</v>
      </c>
      <c r="R68" s="113" t="s">
        <v>186</v>
      </c>
      <c r="S68" s="109">
        <v>94.69</v>
      </c>
      <c r="T68" s="113">
        <v>1.25</v>
      </c>
      <c r="U68" s="109">
        <f t="shared" ref="U68:U72" si="22">S68*T68*P68</f>
        <v>473.45</v>
      </c>
      <c r="V68" s="23" t="s">
        <v>29</v>
      </c>
      <c r="X68" s="60">
        <f>SUM(U68)</f>
        <v>473.45</v>
      </c>
      <c r="Y68" s="19">
        <f>X68/1000</f>
        <v>0.47344999999999998</v>
      </c>
    </row>
    <row r="69" spans="2:25" s="19" customFormat="1" ht="63" x14ac:dyDescent="0.25">
      <c r="B69" s="115" t="s">
        <v>163</v>
      </c>
      <c r="C69" s="118" t="s">
        <v>213</v>
      </c>
      <c r="D69" s="119" t="s">
        <v>214</v>
      </c>
      <c r="E69" s="24" t="s">
        <v>141</v>
      </c>
      <c r="F69" s="23" t="s">
        <v>29</v>
      </c>
      <c r="G69" s="23" t="s">
        <v>29</v>
      </c>
      <c r="H69" s="23" t="s">
        <v>97</v>
      </c>
      <c r="I69" s="23" t="s">
        <v>69</v>
      </c>
      <c r="J69" s="23" t="s">
        <v>117</v>
      </c>
      <c r="K69" s="23" t="s">
        <v>29</v>
      </c>
      <c r="L69" s="23" t="s">
        <v>29</v>
      </c>
      <c r="M69" s="23" t="s">
        <v>29</v>
      </c>
      <c r="N69" s="65" t="s">
        <v>98</v>
      </c>
      <c r="O69" s="23" t="s">
        <v>74</v>
      </c>
      <c r="P69" s="120">
        <v>0.17</v>
      </c>
      <c r="Q69" s="113" t="s">
        <v>105</v>
      </c>
      <c r="R69" s="113" t="s">
        <v>215</v>
      </c>
      <c r="S69" s="123">
        <v>3599.39</v>
      </c>
      <c r="T69" s="113">
        <v>1.25</v>
      </c>
      <c r="U69" s="109">
        <f t="shared" si="22"/>
        <v>764.87037500000008</v>
      </c>
      <c r="V69" s="23" t="s">
        <v>29</v>
      </c>
      <c r="X69" s="61"/>
    </row>
    <row r="70" spans="2:25" s="19" customFormat="1" ht="63" x14ac:dyDescent="0.25">
      <c r="B70" s="115" t="s">
        <v>163</v>
      </c>
      <c r="C70" s="118" t="s">
        <v>213</v>
      </c>
      <c r="D70" s="119" t="s">
        <v>214</v>
      </c>
      <c r="E70" s="24" t="s">
        <v>147</v>
      </c>
      <c r="F70" s="23" t="s">
        <v>29</v>
      </c>
      <c r="G70" s="23" t="s">
        <v>29</v>
      </c>
      <c r="H70" s="23" t="s">
        <v>97</v>
      </c>
      <c r="I70" s="23" t="s">
        <v>69</v>
      </c>
      <c r="J70" s="23" t="s">
        <v>117</v>
      </c>
      <c r="K70" s="23" t="s">
        <v>29</v>
      </c>
      <c r="L70" s="23" t="s">
        <v>29</v>
      </c>
      <c r="M70" s="23" t="s">
        <v>29</v>
      </c>
      <c r="N70" s="65" t="s">
        <v>98</v>
      </c>
      <c r="O70" s="23" t="s">
        <v>74</v>
      </c>
      <c r="P70" s="120">
        <v>0.17</v>
      </c>
      <c r="Q70" s="113" t="s">
        <v>105</v>
      </c>
      <c r="R70" s="113" t="s">
        <v>148</v>
      </c>
      <c r="S70" s="123">
        <v>4525.2299999999996</v>
      </c>
      <c r="T70" s="113">
        <v>1</v>
      </c>
      <c r="U70" s="109">
        <f t="shared" si="22"/>
        <v>769.28909999999996</v>
      </c>
      <c r="V70" s="23" t="s">
        <v>29</v>
      </c>
      <c r="X70" s="61"/>
    </row>
    <row r="71" spans="2:25" s="19" customFormat="1" ht="63" x14ac:dyDescent="0.25">
      <c r="B71" s="115" t="s">
        <v>163</v>
      </c>
      <c r="C71" s="118" t="s">
        <v>213</v>
      </c>
      <c r="D71" s="119" t="s">
        <v>214</v>
      </c>
      <c r="E71" s="24" t="s">
        <v>107</v>
      </c>
      <c r="F71" s="23" t="s">
        <v>29</v>
      </c>
      <c r="G71" s="23" t="s">
        <v>29</v>
      </c>
      <c r="H71" s="23" t="s">
        <v>97</v>
      </c>
      <c r="I71" s="23" t="s">
        <v>69</v>
      </c>
      <c r="J71" s="23" t="s">
        <v>117</v>
      </c>
      <c r="K71" s="23" t="s">
        <v>29</v>
      </c>
      <c r="L71" s="23" t="s">
        <v>29</v>
      </c>
      <c r="M71" s="23" t="s">
        <v>29</v>
      </c>
      <c r="N71" s="65" t="s">
        <v>98</v>
      </c>
      <c r="O71" s="23" t="s">
        <v>74</v>
      </c>
      <c r="P71" s="122">
        <v>1</v>
      </c>
      <c r="Q71" s="113" t="s">
        <v>151</v>
      </c>
      <c r="R71" s="113" t="s">
        <v>106</v>
      </c>
      <c r="S71" s="113">
        <v>866.6</v>
      </c>
      <c r="T71" s="113">
        <v>1</v>
      </c>
      <c r="U71" s="109">
        <f t="shared" si="22"/>
        <v>866.6</v>
      </c>
      <c r="V71" s="23" t="s">
        <v>29</v>
      </c>
      <c r="X71" s="61">
        <f>SUM(U69:U71)</f>
        <v>2400.7594749999998</v>
      </c>
      <c r="Y71" s="19">
        <f>X71/1000</f>
        <v>2.4007594749999996</v>
      </c>
    </row>
    <row r="72" spans="2:25" s="19" customFormat="1" ht="78.75" x14ac:dyDescent="0.25">
      <c r="B72" s="115" t="s">
        <v>163</v>
      </c>
      <c r="C72" s="118" t="s">
        <v>216</v>
      </c>
      <c r="D72" s="119" t="s">
        <v>217</v>
      </c>
      <c r="E72" s="24" t="s">
        <v>156</v>
      </c>
      <c r="F72" s="23" t="s">
        <v>29</v>
      </c>
      <c r="G72" s="23" t="s">
        <v>29</v>
      </c>
      <c r="H72" s="23" t="s">
        <v>97</v>
      </c>
      <c r="I72" s="23" t="s">
        <v>69</v>
      </c>
      <c r="J72" s="23" t="s">
        <v>117</v>
      </c>
      <c r="K72" s="23" t="s">
        <v>29</v>
      </c>
      <c r="L72" s="23" t="s">
        <v>29</v>
      </c>
      <c r="M72" s="23" t="s">
        <v>29</v>
      </c>
      <c r="N72" s="65" t="s">
        <v>98</v>
      </c>
      <c r="O72" s="23" t="s">
        <v>74</v>
      </c>
      <c r="P72" s="23" t="s">
        <v>74</v>
      </c>
      <c r="Q72" s="113" t="s">
        <v>79</v>
      </c>
      <c r="R72" s="113" t="s">
        <v>218</v>
      </c>
      <c r="S72" s="124">
        <v>3840.03</v>
      </c>
      <c r="T72" s="113">
        <v>1.25</v>
      </c>
      <c r="U72" s="109">
        <f t="shared" si="22"/>
        <v>4800.0375000000004</v>
      </c>
      <c r="V72" s="23" t="s">
        <v>29</v>
      </c>
      <c r="X72" s="61"/>
    </row>
    <row r="73" spans="2:25" s="19" customFormat="1" ht="78.75" x14ac:dyDescent="0.25">
      <c r="B73" s="115" t="s">
        <v>163</v>
      </c>
      <c r="C73" s="118" t="s">
        <v>216</v>
      </c>
      <c r="D73" s="119" t="s">
        <v>217</v>
      </c>
      <c r="E73" s="24" t="s">
        <v>77</v>
      </c>
      <c r="F73" s="23" t="s">
        <v>29</v>
      </c>
      <c r="G73" s="23" t="s">
        <v>29</v>
      </c>
      <c r="H73" s="23" t="s">
        <v>97</v>
      </c>
      <c r="I73" s="23" t="s">
        <v>69</v>
      </c>
      <c r="J73" s="23" t="s">
        <v>120</v>
      </c>
      <c r="K73" s="23" t="s">
        <v>29</v>
      </c>
      <c r="L73" s="23" t="s">
        <v>29</v>
      </c>
      <c r="M73" s="23" t="s">
        <v>29</v>
      </c>
      <c r="N73" s="65" t="s">
        <v>98</v>
      </c>
      <c r="O73" s="23" t="s">
        <v>74</v>
      </c>
      <c r="P73" s="23" t="s">
        <v>74</v>
      </c>
      <c r="Q73" s="113" t="s">
        <v>78</v>
      </c>
      <c r="R73" s="113" t="s">
        <v>186</v>
      </c>
      <c r="S73" s="109">
        <v>94.69</v>
      </c>
      <c r="T73" s="113">
        <v>1.25</v>
      </c>
      <c r="U73" s="109">
        <f t="shared" ref="U73:U87" si="23">S73*T73*P73</f>
        <v>118.3625</v>
      </c>
      <c r="V73" s="23" t="s">
        <v>29</v>
      </c>
      <c r="X73" s="60">
        <f>SUM(U72:U73)</f>
        <v>4918.4000000000005</v>
      </c>
      <c r="Y73" s="19">
        <f>X73/1000</f>
        <v>4.9184000000000001</v>
      </c>
    </row>
    <row r="74" spans="2:25" s="19" customFormat="1" ht="63" x14ac:dyDescent="0.25">
      <c r="B74" s="115" t="s">
        <v>163</v>
      </c>
      <c r="C74" s="118" t="s">
        <v>219</v>
      </c>
      <c r="D74" s="119" t="s">
        <v>220</v>
      </c>
      <c r="E74" s="24" t="s">
        <v>141</v>
      </c>
      <c r="F74" s="23" t="s">
        <v>29</v>
      </c>
      <c r="G74" s="23" t="s">
        <v>29</v>
      </c>
      <c r="H74" s="23" t="s">
        <v>97</v>
      </c>
      <c r="I74" s="23" t="s">
        <v>69</v>
      </c>
      <c r="J74" s="23" t="s">
        <v>117</v>
      </c>
      <c r="K74" s="23" t="s">
        <v>29</v>
      </c>
      <c r="L74" s="23" t="s">
        <v>29</v>
      </c>
      <c r="M74" s="23" t="s">
        <v>29</v>
      </c>
      <c r="N74" s="65" t="s">
        <v>98</v>
      </c>
      <c r="O74" s="23" t="s">
        <v>74</v>
      </c>
      <c r="P74" s="120">
        <v>0.32</v>
      </c>
      <c r="Q74" s="113" t="s">
        <v>105</v>
      </c>
      <c r="R74" s="113" t="s">
        <v>192</v>
      </c>
      <c r="S74" s="113">
        <v>4928</v>
      </c>
      <c r="T74" s="113">
        <v>1.25</v>
      </c>
      <c r="U74" s="109">
        <f t="shared" si="23"/>
        <v>1971.2</v>
      </c>
      <c r="V74" s="23" t="s">
        <v>29</v>
      </c>
      <c r="X74" s="61"/>
    </row>
    <row r="75" spans="2:25" s="19" customFormat="1" ht="63" x14ac:dyDescent="0.25">
      <c r="B75" s="115" t="s">
        <v>163</v>
      </c>
      <c r="C75" s="118" t="s">
        <v>219</v>
      </c>
      <c r="D75" s="119" t="s">
        <v>220</v>
      </c>
      <c r="E75" s="24" t="s">
        <v>147</v>
      </c>
      <c r="F75" s="23" t="s">
        <v>29</v>
      </c>
      <c r="G75" s="23" t="s">
        <v>29</v>
      </c>
      <c r="H75" s="23" t="s">
        <v>97</v>
      </c>
      <c r="I75" s="23" t="s">
        <v>69</v>
      </c>
      <c r="J75" s="23" t="s">
        <v>117</v>
      </c>
      <c r="K75" s="23" t="s">
        <v>29</v>
      </c>
      <c r="L75" s="23" t="s">
        <v>29</v>
      </c>
      <c r="M75" s="23" t="s">
        <v>29</v>
      </c>
      <c r="N75" s="65" t="s">
        <v>98</v>
      </c>
      <c r="O75" s="23" t="s">
        <v>74</v>
      </c>
      <c r="P75" s="120">
        <v>0.32</v>
      </c>
      <c r="Q75" s="113" t="s">
        <v>105</v>
      </c>
      <c r="R75" s="113" t="s">
        <v>195</v>
      </c>
      <c r="S75" s="113">
        <v>5258.19</v>
      </c>
      <c r="T75" s="113">
        <v>1</v>
      </c>
      <c r="U75" s="109">
        <f t="shared" si="23"/>
        <v>1682.6207999999999</v>
      </c>
      <c r="V75" s="23" t="s">
        <v>29</v>
      </c>
      <c r="X75" s="61"/>
    </row>
    <row r="76" spans="2:25" s="19" customFormat="1" ht="63" x14ac:dyDescent="0.25">
      <c r="B76" s="115" t="s">
        <v>163</v>
      </c>
      <c r="C76" s="118" t="s">
        <v>219</v>
      </c>
      <c r="D76" s="119" t="s">
        <v>220</v>
      </c>
      <c r="E76" s="24" t="s">
        <v>172</v>
      </c>
      <c r="F76" s="23" t="s">
        <v>29</v>
      </c>
      <c r="G76" s="23" t="s">
        <v>29</v>
      </c>
      <c r="H76" s="23" t="s">
        <v>97</v>
      </c>
      <c r="I76" s="23" t="s">
        <v>69</v>
      </c>
      <c r="J76" s="23" t="s">
        <v>117</v>
      </c>
      <c r="K76" s="23" t="s">
        <v>29</v>
      </c>
      <c r="L76" s="23" t="s">
        <v>29</v>
      </c>
      <c r="M76" s="23" t="s">
        <v>29</v>
      </c>
      <c r="N76" s="65" t="s">
        <v>98</v>
      </c>
      <c r="O76" s="23" t="s">
        <v>74</v>
      </c>
      <c r="P76" s="120">
        <v>0.18</v>
      </c>
      <c r="Q76" s="113" t="s">
        <v>125</v>
      </c>
      <c r="R76" s="113" t="s">
        <v>221</v>
      </c>
      <c r="S76" s="123">
        <v>56445.5</v>
      </c>
      <c r="T76" s="113">
        <v>1.25</v>
      </c>
      <c r="U76" s="109">
        <f t="shared" si="23"/>
        <v>12700.237499999999</v>
      </c>
      <c r="V76" s="23" t="s">
        <v>29</v>
      </c>
      <c r="X76" s="61"/>
    </row>
    <row r="77" spans="2:25" s="19" customFormat="1" ht="63" x14ac:dyDescent="0.25">
      <c r="B77" s="115" t="s">
        <v>163</v>
      </c>
      <c r="C77" s="118" t="s">
        <v>219</v>
      </c>
      <c r="D77" s="119" t="s">
        <v>220</v>
      </c>
      <c r="E77" s="24" t="s">
        <v>107</v>
      </c>
      <c r="F77" s="23" t="s">
        <v>29</v>
      </c>
      <c r="G77" s="23" t="s">
        <v>29</v>
      </c>
      <c r="H77" s="23" t="s">
        <v>97</v>
      </c>
      <c r="I77" s="23" t="s">
        <v>69</v>
      </c>
      <c r="J77" s="23" t="s">
        <v>117</v>
      </c>
      <c r="K77" s="23" t="s">
        <v>29</v>
      </c>
      <c r="L77" s="23" t="s">
        <v>29</v>
      </c>
      <c r="M77" s="23" t="s">
        <v>29</v>
      </c>
      <c r="N77" s="65" t="s">
        <v>98</v>
      </c>
      <c r="O77" s="23" t="s">
        <v>74</v>
      </c>
      <c r="P77" s="23" t="s">
        <v>74</v>
      </c>
      <c r="Q77" s="113" t="s">
        <v>151</v>
      </c>
      <c r="R77" s="113" t="s">
        <v>106</v>
      </c>
      <c r="S77" s="113">
        <v>866.6</v>
      </c>
      <c r="T77" s="113">
        <v>1</v>
      </c>
      <c r="U77" s="109">
        <f t="shared" si="23"/>
        <v>866.6</v>
      </c>
      <c r="V77" s="23" t="s">
        <v>29</v>
      </c>
      <c r="X77" s="61">
        <f>SUM(U74:U77)</f>
        <v>17220.658299999999</v>
      </c>
      <c r="Y77" s="19">
        <f>X77/1000</f>
        <v>17.2206583</v>
      </c>
    </row>
    <row r="78" spans="2:25" s="19" customFormat="1" ht="63" x14ac:dyDescent="0.25">
      <c r="B78" s="115" t="s">
        <v>163</v>
      </c>
      <c r="C78" s="118" t="s">
        <v>222</v>
      </c>
      <c r="D78" s="119" t="s">
        <v>223</v>
      </c>
      <c r="E78" s="24" t="s">
        <v>182</v>
      </c>
      <c r="F78" s="23" t="s">
        <v>29</v>
      </c>
      <c r="G78" s="23" t="s">
        <v>29</v>
      </c>
      <c r="H78" s="23" t="s">
        <v>97</v>
      </c>
      <c r="I78" s="23" t="s">
        <v>69</v>
      </c>
      <c r="J78" s="23" t="s">
        <v>117</v>
      </c>
      <c r="K78" s="23" t="s">
        <v>29</v>
      </c>
      <c r="L78" s="23" t="s">
        <v>29</v>
      </c>
      <c r="M78" s="23" t="s">
        <v>29</v>
      </c>
      <c r="N78" s="65" t="s">
        <v>98</v>
      </c>
      <c r="O78" s="23" t="s">
        <v>74</v>
      </c>
      <c r="P78" s="23" t="s">
        <v>74</v>
      </c>
      <c r="Q78" s="113" t="s">
        <v>79</v>
      </c>
      <c r="R78" s="113" t="s">
        <v>183</v>
      </c>
      <c r="S78" s="113">
        <v>15877.84</v>
      </c>
      <c r="T78" s="113">
        <v>1.25</v>
      </c>
      <c r="U78" s="109">
        <f t="shared" si="23"/>
        <v>19847.3</v>
      </c>
      <c r="V78" s="23" t="s">
        <v>29</v>
      </c>
      <c r="X78" s="61"/>
    </row>
    <row r="79" spans="2:25" s="19" customFormat="1" ht="63" x14ac:dyDescent="0.25">
      <c r="B79" s="115" t="s">
        <v>163</v>
      </c>
      <c r="C79" s="118" t="s">
        <v>222</v>
      </c>
      <c r="D79" s="119" t="s">
        <v>223</v>
      </c>
      <c r="E79" s="24" t="s">
        <v>99</v>
      </c>
      <c r="F79" s="23" t="s">
        <v>29</v>
      </c>
      <c r="G79" s="23" t="s">
        <v>29</v>
      </c>
      <c r="H79" s="23" t="s">
        <v>97</v>
      </c>
      <c r="I79" s="23" t="s">
        <v>69</v>
      </c>
      <c r="J79" s="23" t="s">
        <v>117</v>
      </c>
      <c r="K79" s="23" t="s">
        <v>29</v>
      </c>
      <c r="L79" s="23" t="s">
        <v>29</v>
      </c>
      <c r="M79" s="23" t="s">
        <v>29</v>
      </c>
      <c r="N79" s="65" t="s">
        <v>98</v>
      </c>
      <c r="O79" s="23" t="s">
        <v>74</v>
      </c>
      <c r="P79" s="23" t="s">
        <v>74</v>
      </c>
      <c r="Q79" s="113" t="s">
        <v>75</v>
      </c>
      <c r="R79" s="113" t="s">
        <v>110</v>
      </c>
      <c r="S79" s="113">
        <v>2127.5100000000002</v>
      </c>
      <c r="T79" s="113">
        <v>1</v>
      </c>
      <c r="U79" s="23">
        <f t="shared" si="23"/>
        <v>2127.5100000000002</v>
      </c>
      <c r="V79" s="23" t="s">
        <v>29</v>
      </c>
      <c r="X79" s="61">
        <f>SUM(U78:U79)</f>
        <v>21974.809999999998</v>
      </c>
      <c r="Y79" s="19">
        <f>X79/1000</f>
        <v>21.974809999999998</v>
      </c>
    </row>
    <row r="80" spans="2:25" s="19" customFormat="1" ht="78.75" x14ac:dyDescent="0.25">
      <c r="B80" s="115" t="s">
        <v>163</v>
      </c>
      <c r="C80" s="118" t="s">
        <v>224</v>
      </c>
      <c r="D80" s="119" t="s">
        <v>225</v>
      </c>
      <c r="E80" s="24" t="s">
        <v>144</v>
      </c>
      <c r="F80" s="23" t="s">
        <v>29</v>
      </c>
      <c r="G80" s="23" t="s">
        <v>29</v>
      </c>
      <c r="H80" s="23" t="s">
        <v>97</v>
      </c>
      <c r="I80" s="23" t="s">
        <v>69</v>
      </c>
      <c r="J80" s="23" t="s">
        <v>120</v>
      </c>
      <c r="K80" s="23" t="s">
        <v>29</v>
      </c>
      <c r="L80" s="23" t="s">
        <v>29</v>
      </c>
      <c r="M80" s="23" t="s">
        <v>29</v>
      </c>
      <c r="N80" s="65" t="s">
        <v>98</v>
      </c>
      <c r="O80" s="23" t="s">
        <v>74</v>
      </c>
      <c r="P80" s="120">
        <v>0.84</v>
      </c>
      <c r="Q80" s="113" t="s">
        <v>105</v>
      </c>
      <c r="R80" s="126" t="s">
        <v>226</v>
      </c>
      <c r="S80" s="123">
        <v>1173.72</v>
      </c>
      <c r="T80" s="113">
        <v>1.25</v>
      </c>
      <c r="U80" s="109">
        <f t="shared" si="23"/>
        <v>1232.4059999999999</v>
      </c>
      <c r="V80" s="23" t="s">
        <v>29</v>
      </c>
      <c r="X80" s="61"/>
    </row>
    <row r="81" spans="2:25" s="19" customFormat="1" ht="78.75" x14ac:dyDescent="0.25">
      <c r="B81" s="115" t="s">
        <v>163</v>
      </c>
      <c r="C81" s="118" t="s">
        <v>224</v>
      </c>
      <c r="D81" s="119" t="s">
        <v>225</v>
      </c>
      <c r="E81" s="24" t="s">
        <v>147</v>
      </c>
      <c r="F81" s="23" t="s">
        <v>29</v>
      </c>
      <c r="G81" s="23" t="s">
        <v>29</v>
      </c>
      <c r="H81" s="23" t="s">
        <v>97</v>
      </c>
      <c r="I81" s="23" t="s">
        <v>69</v>
      </c>
      <c r="J81" s="23" t="s">
        <v>120</v>
      </c>
      <c r="K81" s="23" t="s">
        <v>29</v>
      </c>
      <c r="L81" s="23" t="s">
        <v>29</v>
      </c>
      <c r="M81" s="23" t="s">
        <v>29</v>
      </c>
      <c r="N81" s="65" t="s">
        <v>98</v>
      </c>
      <c r="O81" s="23" t="s">
        <v>74</v>
      </c>
      <c r="P81" s="120">
        <v>0.84</v>
      </c>
      <c r="Q81" s="113" t="s">
        <v>105</v>
      </c>
      <c r="R81" s="127" t="s">
        <v>168</v>
      </c>
      <c r="S81" s="123">
        <v>3355.08</v>
      </c>
      <c r="T81" s="113">
        <v>1</v>
      </c>
      <c r="U81" s="109">
        <f t="shared" si="23"/>
        <v>2818.2671999999998</v>
      </c>
      <c r="V81" s="23" t="s">
        <v>29</v>
      </c>
      <c r="X81" s="61"/>
    </row>
    <row r="82" spans="2:25" s="19" customFormat="1" ht="78.75" x14ac:dyDescent="0.25">
      <c r="B82" s="115" t="s">
        <v>163</v>
      </c>
      <c r="C82" s="118" t="s">
        <v>224</v>
      </c>
      <c r="D82" s="119" t="s">
        <v>225</v>
      </c>
      <c r="E82" s="24" t="s">
        <v>172</v>
      </c>
      <c r="F82" s="23" t="s">
        <v>29</v>
      </c>
      <c r="G82" s="23" t="s">
        <v>29</v>
      </c>
      <c r="H82" s="23" t="s">
        <v>97</v>
      </c>
      <c r="I82" s="23" t="s">
        <v>69</v>
      </c>
      <c r="J82" s="23" t="s">
        <v>120</v>
      </c>
      <c r="K82" s="23" t="s">
        <v>29</v>
      </c>
      <c r="L82" s="23" t="s">
        <v>29</v>
      </c>
      <c r="M82" s="23" t="s">
        <v>29</v>
      </c>
      <c r="N82" s="65" t="s">
        <v>98</v>
      </c>
      <c r="O82" s="23" t="s">
        <v>74</v>
      </c>
      <c r="P82" s="120">
        <v>0.12</v>
      </c>
      <c r="Q82" s="113" t="s">
        <v>125</v>
      </c>
      <c r="R82" s="126" t="s">
        <v>227</v>
      </c>
      <c r="S82" s="123">
        <v>42200.72</v>
      </c>
      <c r="T82" s="113">
        <v>1.25</v>
      </c>
      <c r="U82" s="109">
        <f t="shared" si="23"/>
        <v>6330.1080000000002</v>
      </c>
      <c r="V82" s="23" t="s">
        <v>29</v>
      </c>
      <c r="X82" s="61"/>
    </row>
    <row r="83" spans="2:25" s="19" customFormat="1" ht="78.75" x14ac:dyDescent="0.25">
      <c r="B83" s="115" t="s">
        <v>163</v>
      </c>
      <c r="C83" s="118" t="s">
        <v>224</v>
      </c>
      <c r="D83" s="119" t="s">
        <v>225</v>
      </c>
      <c r="E83" s="24" t="s">
        <v>107</v>
      </c>
      <c r="F83" s="23" t="s">
        <v>29</v>
      </c>
      <c r="G83" s="23" t="s">
        <v>29</v>
      </c>
      <c r="H83" s="23" t="s">
        <v>97</v>
      </c>
      <c r="I83" s="23" t="s">
        <v>69</v>
      </c>
      <c r="J83" s="23" t="s">
        <v>120</v>
      </c>
      <c r="K83" s="23" t="s">
        <v>29</v>
      </c>
      <c r="L83" s="23" t="s">
        <v>29</v>
      </c>
      <c r="M83" s="23" t="s">
        <v>29</v>
      </c>
      <c r="N83" s="65" t="s">
        <v>98</v>
      </c>
      <c r="O83" s="23" t="s">
        <v>74</v>
      </c>
      <c r="P83" s="23" t="s">
        <v>74</v>
      </c>
      <c r="Q83" s="113" t="s">
        <v>151</v>
      </c>
      <c r="R83" s="127" t="s">
        <v>106</v>
      </c>
      <c r="S83" s="123">
        <v>866.6</v>
      </c>
      <c r="T83" s="113">
        <v>1</v>
      </c>
      <c r="U83" s="109">
        <f t="shared" si="23"/>
        <v>866.6</v>
      </c>
      <c r="V83" s="23" t="s">
        <v>29</v>
      </c>
      <c r="X83" s="61"/>
    </row>
    <row r="84" spans="2:25" s="19" customFormat="1" ht="78.75" x14ac:dyDescent="0.25">
      <c r="B84" s="115" t="s">
        <v>163</v>
      </c>
      <c r="C84" s="118" t="s">
        <v>224</v>
      </c>
      <c r="D84" s="119" t="s">
        <v>225</v>
      </c>
      <c r="E84" s="24" t="s">
        <v>77</v>
      </c>
      <c r="F84" s="23" t="s">
        <v>29</v>
      </c>
      <c r="G84" s="23" t="s">
        <v>29</v>
      </c>
      <c r="H84" s="23" t="s">
        <v>97</v>
      </c>
      <c r="I84" s="23" t="s">
        <v>69</v>
      </c>
      <c r="J84" s="23" t="s">
        <v>120</v>
      </c>
      <c r="K84" s="23" t="s">
        <v>29</v>
      </c>
      <c r="L84" s="23" t="s">
        <v>29</v>
      </c>
      <c r="M84" s="23" t="s">
        <v>29</v>
      </c>
      <c r="N84" s="65" t="s">
        <v>98</v>
      </c>
      <c r="O84" s="23" t="s">
        <v>74</v>
      </c>
      <c r="P84" s="125">
        <v>6</v>
      </c>
      <c r="Q84" s="113" t="s">
        <v>78</v>
      </c>
      <c r="R84" s="126" t="s">
        <v>228</v>
      </c>
      <c r="S84" s="123">
        <v>49.19</v>
      </c>
      <c r="T84" s="113">
        <v>1.25</v>
      </c>
      <c r="U84" s="109">
        <f t="shared" si="23"/>
        <v>368.92499999999995</v>
      </c>
      <c r="V84" s="23" t="s">
        <v>29</v>
      </c>
      <c r="X84" s="60">
        <f>SUM(U80:U84)</f>
        <v>11616.306199999999</v>
      </c>
      <c r="Y84" s="19">
        <f>X84/1000</f>
        <v>11.616306199999999</v>
      </c>
    </row>
    <row r="85" spans="2:25" s="19" customFormat="1" ht="78.75" x14ac:dyDescent="0.25">
      <c r="B85" s="115" t="s">
        <v>163</v>
      </c>
      <c r="C85" s="118" t="s">
        <v>229</v>
      </c>
      <c r="D85" s="119" t="s">
        <v>230</v>
      </c>
      <c r="E85" s="24" t="s">
        <v>141</v>
      </c>
      <c r="F85" s="23" t="s">
        <v>29</v>
      </c>
      <c r="G85" s="23" t="s">
        <v>29</v>
      </c>
      <c r="H85" s="23" t="s">
        <v>97</v>
      </c>
      <c r="I85" s="23" t="s">
        <v>69</v>
      </c>
      <c r="J85" s="23" t="s">
        <v>117</v>
      </c>
      <c r="K85" s="23" t="s">
        <v>29</v>
      </c>
      <c r="L85" s="23" t="s">
        <v>29</v>
      </c>
      <c r="M85" s="23" t="s">
        <v>29</v>
      </c>
      <c r="N85" s="65" t="s">
        <v>98</v>
      </c>
      <c r="O85" s="23" t="s">
        <v>74</v>
      </c>
      <c r="P85" s="120">
        <v>0.5</v>
      </c>
      <c r="Q85" s="113" t="s">
        <v>105</v>
      </c>
      <c r="R85" s="126" t="s">
        <v>192</v>
      </c>
      <c r="S85" s="123">
        <v>4928</v>
      </c>
      <c r="T85" s="113">
        <v>1.25</v>
      </c>
      <c r="U85" s="109">
        <f t="shared" si="23"/>
        <v>3080</v>
      </c>
      <c r="V85" s="23" t="s">
        <v>29</v>
      </c>
      <c r="X85" s="61"/>
    </row>
    <row r="86" spans="2:25" s="19" customFormat="1" ht="78.75" x14ac:dyDescent="0.25">
      <c r="B86" s="115" t="s">
        <v>163</v>
      </c>
      <c r="C86" s="118" t="s">
        <v>229</v>
      </c>
      <c r="D86" s="119" t="s">
        <v>230</v>
      </c>
      <c r="E86" s="24" t="s">
        <v>147</v>
      </c>
      <c r="F86" s="23" t="s">
        <v>29</v>
      </c>
      <c r="G86" s="23" t="s">
        <v>29</v>
      </c>
      <c r="H86" s="23" t="s">
        <v>97</v>
      </c>
      <c r="I86" s="23" t="s">
        <v>69</v>
      </c>
      <c r="J86" s="23" t="s">
        <v>117</v>
      </c>
      <c r="K86" s="23" t="s">
        <v>29</v>
      </c>
      <c r="L86" s="23" t="s">
        <v>29</v>
      </c>
      <c r="M86" s="23" t="s">
        <v>29</v>
      </c>
      <c r="N86" s="65" t="s">
        <v>98</v>
      </c>
      <c r="O86" s="23" t="s">
        <v>74</v>
      </c>
      <c r="P86" s="120">
        <v>0.5</v>
      </c>
      <c r="Q86" s="113" t="s">
        <v>105</v>
      </c>
      <c r="R86" s="127" t="s">
        <v>195</v>
      </c>
      <c r="S86" s="123">
        <v>5258.19</v>
      </c>
      <c r="T86" s="113">
        <v>1</v>
      </c>
      <c r="U86" s="109">
        <f t="shared" si="23"/>
        <v>2629.0949999999998</v>
      </c>
      <c r="V86" s="23" t="s">
        <v>29</v>
      </c>
      <c r="X86" s="61"/>
    </row>
    <row r="87" spans="2:25" s="19" customFormat="1" ht="78.75" x14ac:dyDescent="0.25">
      <c r="B87" s="115" t="s">
        <v>163</v>
      </c>
      <c r="C87" s="118" t="s">
        <v>229</v>
      </c>
      <c r="D87" s="119" t="s">
        <v>230</v>
      </c>
      <c r="E87" s="24" t="s">
        <v>107</v>
      </c>
      <c r="F87" s="23" t="s">
        <v>29</v>
      </c>
      <c r="G87" s="23" t="s">
        <v>29</v>
      </c>
      <c r="H87" s="23" t="s">
        <v>97</v>
      </c>
      <c r="I87" s="23" t="s">
        <v>69</v>
      </c>
      <c r="J87" s="23" t="s">
        <v>117</v>
      </c>
      <c r="K87" s="23" t="s">
        <v>29</v>
      </c>
      <c r="L87" s="23" t="s">
        <v>29</v>
      </c>
      <c r="M87" s="23" t="s">
        <v>29</v>
      </c>
      <c r="N87" s="65" t="s">
        <v>98</v>
      </c>
      <c r="O87" s="23" t="s">
        <v>74</v>
      </c>
      <c r="P87" s="122">
        <v>1</v>
      </c>
      <c r="Q87" s="113" t="s">
        <v>151</v>
      </c>
      <c r="R87" s="113" t="s">
        <v>106</v>
      </c>
      <c r="S87" s="113">
        <v>866.6</v>
      </c>
      <c r="T87" s="113">
        <v>1</v>
      </c>
      <c r="U87" s="109">
        <f t="shared" si="23"/>
        <v>866.6</v>
      </c>
      <c r="V87" s="23" t="s">
        <v>29</v>
      </c>
      <c r="X87" s="61">
        <f>SUM(U85:U87)</f>
        <v>6575.6949999999997</v>
      </c>
      <c r="Y87" s="19">
        <f>X87/1000</f>
        <v>6.5756949999999996</v>
      </c>
    </row>
    <row r="88" spans="2:25" s="19" customFormat="1" ht="78.75" x14ac:dyDescent="0.25">
      <c r="B88" s="115" t="s">
        <v>163</v>
      </c>
      <c r="C88" s="118" t="s">
        <v>231</v>
      </c>
      <c r="D88" s="119" t="s">
        <v>232</v>
      </c>
      <c r="E88" s="24" t="s">
        <v>141</v>
      </c>
      <c r="F88" s="23" t="s">
        <v>29</v>
      </c>
      <c r="G88" s="23" t="s">
        <v>29</v>
      </c>
      <c r="H88" s="23" t="s">
        <v>97</v>
      </c>
      <c r="I88" s="23" t="s">
        <v>69</v>
      </c>
      <c r="J88" s="23" t="s">
        <v>117</v>
      </c>
      <c r="K88" s="23" t="s">
        <v>29</v>
      </c>
      <c r="L88" s="23" t="s">
        <v>29</v>
      </c>
      <c r="M88" s="23" t="s">
        <v>29</v>
      </c>
      <c r="N88" s="65" t="s">
        <v>98</v>
      </c>
      <c r="O88" s="23" t="s">
        <v>74</v>
      </c>
      <c r="P88" s="120">
        <v>2.4900000000000002</v>
      </c>
      <c r="Q88" s="113" t="s">
        <v>105</v>
      </c>
      <c r="R88" s="113" t="s">
        <v>192</v>
      </c>
      <c r="S88" s="113">
        <v>4928</v>
      </c>
      <c r="T88" s="113">
        <v>1.25</v>
      </c>
      <c r="U88" s="109">
        <f t="shared" ref="U88:U92" si="24">S88*T88*P88</f>
        <v>15338.400000000001</v>
      </c>
      <c r="V88" s="23" t="s">
        <v>29</v>
      </c>
      <c r="X88" s="61"/>
    </row>
    <row r="89" spans="2:25" s="19" customFormat="1" ht="78.75" x14ac:dyDescent="0.25">
      <c r="B89" s="115" t="s">
        <v>163</v>
      </c>
      <c r="C89" s="118" t="s">
        <v>231</v>
      </c>
      <c r="D89" s="119" t="s">
        <v>232</v>
      </c>
      <c r="E89" s="24" t="s">
        <v>147</v>
      </c>
      <c r="F89" s="23" t="s">
        <v>29</v>
      </c>
      <c r="G89" s="23" t="s">
        <v>29</v>
      </c>
      <c r="H89" s="23" t="s">
        <v>97</v>
      </c>
      <c r="I89" s="23" t="s">
        <v>69</v>
      </c>
      <c r="J89" s="23" t="s">
        <v>117</v>
      </c>
      <c r="K89" s="23" t="s">
        <v>29</v>
      </c>
      <c r="L89" s="23" t="s">
        <v>29</v>
      </c>
      <c r="M89" s="23" t="s">
        <v>29</v>
      </c>
      <c r="N89" s="65" t="s">
        <v>98</v>
      </c>
      <c r="O89" s="23" t="s">
        <v>74</v>
      </c>
      <c r="P89" s="120">
        <v>2.4900000000000002</v>
      </c>
      <c r="Q89" s="113" t="s">
        <v>105</v>
      </c>
      <c r="R89" s="113" t="s">
        <v>195</v>
      </c>
      <c r="S89" s="113">
        <v>5258.19</v>
      </c>
      <c r="T89" s="113">
        <v>1</v>
      </c>
      <c r="U89" s="109">
        <f t="shared" si="24"/>
        <v>13092.893099999999</v>
      </c>
      <c r="V89" s="23" t="s">
        <v>29</v>
      </c>
      <c r="X89" s="61"/>
    </row>
    <row r="90" spans="2:25" s="19" customFormat="1" ht="78.75" x14ac:dyDescent="0.25">
      <c r="B90" s="115" t="s">
        <v>163</v>
      </c>
      <c r="C90" s="118" t="s">
        <v>231</v>
      </c>
      <c r="D90" s="119" t="s">
        <v>232</v>
      </c>
      <c r="E90" s="24" t="s">
        <v>172</v>
      </c>
      <c r="F90" s="23" t="s">
        <v>29</v>
      </c>
      <c r="G90" s="23" t="s">
        <v>29</v>
      </c>
      <c r="H90" s="23" t="s">
        <v>97</v>
      </c>
      <c r="I90" s="23" t="s">
        <v>69</v>
      </c>
      <c r="J90" s="23" t="s">
        <v>117</v>
      </c>
      <c r="K90" s="23" t="s">
        <v>29</v>
      </c>
      <c r="L90" s="23" t="s">
        <v>29</v>
      </c>
      <c r="M90" s="23" t="s">
        <v>29</v>
      </c>
      <c r="N90" s="65" t="s">
        <v>98</v>
      </c>
      <c r="O90" s="23" t="s">
        <v>74</v>
      </c>
      <c r="P90" s="120">
        <v>0.51</v>
      </c>
      <c r="Q90" s="113" t="s">
        <v>125</v>
      </c>
      <c r="R90" s="113" t="s">
        <v>221</v>
      </c>
      <c r="S90" s="123">
        <v>56445.5</v>
      </c>
      <c r="T90" s="113">
        <v>1.25</v>
      </c>
      <c r="U90" s="109">
        <f t="shared" si="24"/>
        <v>35984.006249999999</v>
      </c>
      <c r="V90" s="23" t="s">
        <v>29</v>
      </c>
      <c r="X90" s="61"/>
    </row>
    <row r="91" spans="2:25" s="19" customFormat="1" ht="78.75" x14ac:dyDescent="0.25">
      <c r="B91" s="115" t="s">
        <v>163</v>
      </c>
      <c r="C91" s="118" t="s">
        <v>231</v>
      </c>
      <c r="D91" s="119" t="s">
        <v>232</v>
      </c>
      <c r="E91" s="24" t="s">
        <v>107</v>
      </c>
      <c r="F91" s="23" t="s">
        <v>29</v>
      </c>
      <c r="G91" s="23" t="s">
        <v>29</v>
      </c>
      <c r="H91" s="23" t="s">
        <v>97</v>
      </c>
      <c r="I91" s="23" t="s">
        <v>69</v>
      </c>
      <c r="J91" s="23" t="s">
        <v>117</v>
      </c>
      <c r="K91" s="23" t="s">
        <v>29</v>
      </c>
      <c r="L91" s="23" t="s">
        <v>29</v>
      </c>
      <c r="M91" s="23" t="s">
        <v>29</v>
      </c>
      <c r="N91" s="65" t="s">
        <v>98</v>
      </c>
      <c r="O91" s="23" t="s">
        <v>74</v>
      </c>
      <c r="P91" s="23" t="s">
        <v>74</v>
      </c>
      <c r="Q91" s="113" t="s">
        <v>151</v>
      </c>
      <c r="R91" s="113" t="s">
        <v>106</v>
      </c>
      <c r="S91" s="113">
        <v>866.6</v>
      </c>
      <c r="T91" s="113">
        <v>1</v>
      </c>
      <c r="U91" s="109">
        <f t="shared" si="24"/>
        <v>866.6</v>
      </c>
      <c r="V91" s="23" t="s">
        <v>29</v>
      </c>
      <c r="X91" s="61">
        <f>SUM(U88:U91)</f>
        <v>65281.89935</v>
      </c>
      <c r="Y91" s="19">
        <f>X91/1000</f>
        <v>65.281899350000003</v>
      </c>
    </row>
    <row r="92" spans="2:25" s="19" customFormat="1" ht="78.75" x14ac:dyDescent="0.25">
      <c r="B92" s="115" t="s">
        <v>163</v>
      </c>
      <c r="C92" s="118" t="s">
        <v>233</v>
      </c>
      <c r="D92" s="119" t="s">
        <v>234</v>
      </c>
      <c r="E92" s="24" t="s">
        <v>77</v>
      </c>
      <c r="F92" s="23" t="s">
        <v>29</v>
      </c>
      <c r="G92" s="23" t="s">
        <v>29</v>
      </c>
      <c r="H92" s="23" t="s">
        <v>97</v>
      </c>
      <c r="I92" s="23" t="s">
        <v>69</v>
      </c>
      <c r="J92" s="23" t="s">
        <v>120</v>
      </c>
      <c r="K92" s="23" t="s">
        <v>29</v>
      </c>
      <c r="L92" s="23" t="s">
        <v>29</v>
      </c>
      <c r="M92" s="23" t="s">
        <v>29</v>
      </c>
      <c r="N92" s="65" t="s">
        <v>98</v>
      </c>
      <c r="O92" s="23" t="s">
        <v>74</v>
      </c>
      <c r="P92" s="125">
        <v>2</v>
      </c>
      <c r="Q92" s="113" t="s">
        <v>78</v>
      </c>
      <c r="R92" s="126" t="s">
        <v>235</v>
      </c>
      <c r="S92" s="123">
        <v>233.31</v>
      </c>
      <c r="T92" s="113">
        <v>1.25</v>
      </c>
      <c r="U92" s="109">
        <f t="shared" si="24"/>
        <v>583.27499999999998</v>
      </c>
      <c r="V92" s="23" t="s">
        <v>29</v>
      </c>
      <c r="X92" s="60">
        <f>SUM(U92)</f>
        <v>583.27499999999998</v>
      </c>
      <c r="Y92" s="19">
        <f>X92/1000</f>
        <v>0.58327499999999999</v>
      </c>
    </row>
    <row r="93" spans="2:25" s="19" customFormat="1" ht="63" x14ac:dyDescent="0.25">
      <c r="B93" s="115" t="s">
        <v>163</v>
      </c>
      <c r="C93" s="118" t="s">
        <v>236</v>
      </c>
      <c r="D93" s="119" t="s">
        <v>237</v>
      </c>
      <c r="E93" s="24" t="s">
        <v>238</v>
      </c>
      <c r="F93" s="23" t="s">
        <v>29</v>
      </c>
      <c r="G93" s="23" t="s">
        <v>29</v>
      </c>
      <c r="H93" s="23" t="s">
        <v>97</v>
      </c>
      <c r="I93" s="23" t="s">
        <v>69</v>
      </c>
      <c r="J93" s="23" t="s">
        <v>117</v>
      </c>
      <c r="K93" s="23" t="s">
        <v>29</v>
      </c>
      <c r="L93" s="23" t="s">
        <v>29</v>
      </c>
      <c r="M93" s="23" t="s">
        <v>29</v>
      </c>
      <c r="N93" s="65" t="s">
        <v>98</v>
      </c>
      <c r="O93" s="23" t="s">
        <v>74</v>
      </c>
      <c r="P93" s="23" t="s">
        <v>74</v>
      </c>
      <c r="Q93" s="105" t="s">
        <v>79</v>
      </c>
      <c r="R93" s="126" t="s">
        <v>239</v>
      </c>
      <c r="S93" s="105">
        <v>2968.29</v>
      </c>
      <c r="T93" s="105">
        <v>1.25</v>
      </c>
      <c r="U93" s="109">
        <f t="shared" si="0"/>
        <v>3710.3625000000002</v>
      </c>
      <c r="V93" s="23" t="s">
        <v>29</v>
      </c>
      <c r="X93" s="60"/>
    </row>
    <row r="94" spans="2:25" s="19" customFormat="1" ht="63" x14ac:dyDescent="0.25">
      <c r="B94" s="115" t="s">
        <v>163</v>
      </c>
      <c r="C94" s="118" t="s">
        <v>236</v>
      </c>
      <c r="D94" s="119" t="s">
        <v>237</v>
      </c>
      <c r="E94" s="24" t="s">
        <v>240</v>
      </c>
      <c r="F94" s="23" t="s">
        <v>29</v>
      </c>
      <c r="G94" s="23" t="s">
        <v>29</v>
      </c>
      <c r="H94" s="23" t="s">
        <v>97</v>
      </c>
      <c r="I94" s="23" t="s">
        <v>69</v>
      </c>
      <c r="J94" s="23" t="s">
        <v>117</v>
      </c>
      <c r="K94" s="23" t="s">
        <v>29</v>
      </c>
      <c r="L94" s="23" t="s">
        <v>29</v>
      </c>
      <c r="M94" s="23" t="s">
        <v>29</v>
      </c>
      <c r="N94" s="65" t="s">
        <v>98</v>
      </c>
      <c r="O94" s="23" t="s">
        <v>74</v>
      </c>
      <c r="P94" s="23" t="s">
        <v>117</v>
      </c>
      <c r="Q94" s="105" t="s">
        <v>154</v>
      </c>
      <c r="R94" s="126" t="s">
        <v>241</v>
      </c>
      <c r="S94" s="105">
        <v>1495.46</v>
      </c>
      <c r="T94" s="105">
        <v>1.25</v>
      </c>
      <c r="U94" s="109">
        <f t="shared" si="0"/>
        <v>18693.25</v>
      </c>
      <c r="V94" s="23" t="s">
        <v>29</v>
      </c>
      <c r="X94" s="61"/>
    </row>
    <row r="95" spans="2:25" s="19" customFormat="1" ht="63" x14ac:dyDescent="0.25">
      <c r="B95" s="115" t="s">
        <v>163</v>
      </c>
      <c r="C95" s="118" t="s">
        <v>236</v>
      </c>
      <c r="D95" s="119" t="s">
        <v>237</v>
      </c>
      <c r="E95" s="24" t="s">
        <v>99</v>
      </c>
      <c r="F95" s="23" t="s">
        <v>29</v>
      </c>
      <c r="G95" s="23" t="s">
        <v>29</v>
      </c>
      <c r="H95" s="23" t="s">
        <v>97</v>
      </c>
      <c r="I95" s="23" t="s">
        <v>69</v>
      </c>
      <c r="J95" s="23" t="s">
        <v>117</v>
      </c>
      <c r="K95" s="23" t="s">
        <v>29</v>
      </c>
      <c r="L95" s="23" t="s">
        <v>29</v>
      </c>
      <c r="M95" s="23" t="s">
        <v>29</v>
      </c>
      <c r="N95" s="65" t="s">
        <v>98</v>
      </c>
      <c r="O95" s="23" t="s">
        <v>74</v>
      </c>
      <c r="P95" s="23" t="s">
        <v>74</v>
      </c>
      <c r="Q95" s="113" t="s">
        <v>75</v>
      </c>
      <c r="R95" s="113" t="s">
        <v>110</v>
      </c>
      <c r="S95" s="113">
        <v>2127.5100000000002</v>
      </c>
      <c r="T95" s="113">
        <v>1</v>
      </c>
      <c r="U95" s="23">
        <f t="shared" si="0"/>
        <v>2127.5100000000002</v>
      </c>
      <c r="V95" s="23" t="s">
        <v>29</v>
      </c>
      <c r="X95" s="61">
        <f>SUM(U93:U95)</f>
        <v>24531.122499999998</v>
      </c>
      <c r="Y95" s="19">
        <f>X95/1000</f>
        <v>24.531122499999999</v>
      </c>
    </row>
    <row r="96" spans="2:25" s="19" customFormat="1" ht="78.75" x14ac:dyDescent="0.25">
      <c r="B96" s="115" t="s">
        <v>163</v>
      </c>
      <c r="C96" s="118" t="s">
        <v>242</v>
      </c>
      <c r="D96" s="119" t="s">
        <v>243</v>
      </c>
      <c r="E96" s="24" t="s">
        <v>141</v>
      </c>
      <c r="F96" s="23" t="s">
        <v>29</v>
      </c>
      <c r="G96" s="23" t="s">
        <v>29</v>
      </c>
      <c r="H96" s="23" t="s">
        <v>97</v>
      </c>
      <c r="I96" s="23" t="s">
        <v>69</v>
      </c>
      <c r="J96" s="23" t="s">
        <v>117</v>
      </c>
      <c r="K96" s="23" t="s">
        <v>29</v>
      </c>
      <c r="L96" s="23" t="s">
        <v>29</v>
      </c>
      <c r="M96" s="23" t="s">
        <v>29</v>
      </c>
      <c r="N96" s="65" t="s">
        <v>98</v>
      </c>
      <c r="O96" s="23" t="s">
        <v>74</v>
      </c>
      <c r="P96" s="120">
        <v>6.79</v>
      </c>
      <c r="Q96" s="113" t="s">
        <v>105</v>
      </c>
      <c r="R96" s="113" t="s">
        <v>192</v>
      </c>
      <c r="S96" s="113">
        <v>4928</v>
      </c>
      <c r="T96" s="113">
        <v>1.25</v>
      </c>
      <c r="U96" s="109">
        <f t="shared" si="0"/>
        <v>41826.400000000001</v>
      </c>
      <c r="V96" s="23" t="s">
        <v>29</v>
      </c>
      <c r="X96" s="61"/>
    </row>
    <row r="97" spans="2:25" s="19" customFormat="1" ht="78.75" x14ac:dyDescent="0.25">
      <c r="B97" s="115" t="s">
        <v>163</v>
      </c>
      <c r="C97" s="118" t="s">
        <v>242</v>
      </c>
      <c r="D97" s="119" t="s">
        <v>243</v>
      </c>
      <c r="E97" s="24" t="s">
        <v>147</v>
      </c>
      <c r="F97" s="23" t="s">
        <v>29</v>
      </c>
      <c r="G97" s="23" t="s">
        <v>29</v>
      </c>
      <c r="H97" s="23" t="s">
        <v>97</v>
      </c>
      <c r="I97" s="23" t="s">
        <v>69</v>
      </c>
      <c r="J97" s="23" t="s">
        <v>117</v>
      </c>
      <c r="K97" s="23" t="s">
        <v>29</v>
      </c>
      <c r="L97" s="23" t="s">
        <v>29</v>
      </c>
      <c r="M97" s="23" t="s">
        <v>29</v>
      </c>
      <c r="N97" s="65" t="s">
        <v>98</v>
      </c>
      <c r="O97" s="23" t="s">
        <v>74</v>
      </c>
      <c r="P97" s="120">
        <v>6.79</v>
      </c>
      <c r="Q97" s="113" t="s">
        <v>105</v>
      </c>
      <c r="R97" s="113" t="s">
        <v>195</v>
      </c>
      <c r="S97" s="113">
        <v>5258.19</v>
      </c>
      <c r="T97" s="113">
        <v>1</v>
      </c>
      <c r="U97" s="109">
        <f t="shared" si="0"/>
        <v>35703.110099999998</v>
      </c>
      <c r="V97" s="23" t="s">
        <v>29</v>
      </c>
      <c r="X97" s="61"/>
    </row>
    <row r="98" spans="2:25" s="19" customFormat="1" ht="78.75" x14ac:dyDescent="0.25">
      <c r="B98" s="115" t="s">
        <v>163</v>
      </c>
      <c r="C98" s="118" t="s">
        <v>242</v>
      </c>
      <c r="D98" s="119" t="s">
        <v>243</v>
      </c>
      <c r="E98" s="24" t="s">
        <v>172</v>
      </c>
      <c r="F98" s="23" t="s">
        <v>29</v>
      </c>
      <c r="G98" s="23" t="s">
        <v>29</v>
      </c>
      <c r="H98" s="23" t="s">
        <v>97</v>
      </c>
      <c r="I98" s="23" t="s">
        <v>69</v>
      </c>
      <c r="J98" s="23" t="s">
        <v>117</v>
      </c>
      <c r="K98" s="23" t="s">
        <v>29</v>
      </c>
      <c r="L98" s="23" t="s">
        <v>29</v>
      </c>
      <c r="M98" s="23" t="s">
        <v>29</v>
      </c>
      <c r="N98" s="65" t="s">
        <v>98</v>
      </c>
      <c r="O98" s="23" t="s">
        <v>74</v>
      </c>
      <c r="P98" s="120">
        <v>0.51</v>
      </c>
      <c r="Q98" s="113" t="s">
        <v>125</v>
      </c>
      <c r="R98" s="113" t="s">
        <v>221</v>
      </c>
      <c r="S98" s="123">
        <v>56445.5</v>
      </c>
      <c r="T98" s="113">
        <v>1.25</v>
      </c>
      <c r="U98" s="109">
        <f t="shared" si="0"/>
        <v>35984.006249999999</v>
      </c>
      <c r="V98" s="23" t="s">
        <v>29</v>
      </c>
      <c r="X98" s="61"/>
    </row>
    <row r="99" spans="2:25" s="19" customFormat="1" ht="78.75" x14ac:dyDescent="0.25">
      <c r="B99" s="115" t="s">
        <v>163</v>
      </c>
      <c r="C99" s="118" t="s">
        <v>242</v>
      </c>
      <c r="D99" s="119" t="s">
        <v>243</v>
      </c>
      <c r="E99" s="24" t="s">
        <v>107</v>
      </c>
      <c r="F99" s="23" t="s">
        <v>29</v>
      </c>
      <c r="G99" s="23" t="s">
        <v>29</v>
      </c>
      <c r="H99" s="23" t="s">
        <v>97</v>
      </c>
      <c r="I99" s="23" t="s">
        <v>69</v>
      </c>
      <c r="J99" s="23" t="s">
        <v>117</v>
      </c>
      <c r="K99" s="23" t="s">
        <v>29</v>
      </c>
      <c r="L99" s="23" t="s">
        <v>29</v>
      </c>
      <c r="M99" s="23" t="s">
        <v>29</v>
      </c>
      <c r="N99" s="65" t="s">
        <v>98</v>
      </c>
      <c r="O99" s="23" t="s">
        <v>74</v>
      </c>
      <c r="P99" s="23" t="s">
        <v>74</v>
      </c>
      <c r="Q99" s="113" t="s">
        <v>151</v>
      </c>
      <c r="R99" s="113" t="s">
        <v>106</v>
      </c>
      <c r="S99" s="113">
        <v>866.6</v>
      </c>
      <c r="T99" s="113">
        <v>1</v>
      </c>
      <c r="U99" s="109">
        <f t="shared" si="0"/>
        <v>866.6</v>
      </c>
      <c r="V99" s="23" t="s">
        <v>29</v>
      </c>
      <c r="X99" s="61">
        <f>SUM(U96:U99)</f>
        <v>114380.11635</v>
      </c>
      <c r="Y99" s="19">
        <f>X99/1000</f>
        <v>114.38011634999999</v>
      </c>
    </row>
    <row r="100" spans="2:25" s="19" customFormat="1" ht="78.75" x14ac:dyDescent="0.25">
      <c r="B100" s="115" t="s">
        <v>163</v>
      </c>
      <c r="C100" s="118" t="s">
        <v>244</v>
      </c>
      <c r="D100" s="119" t="s">
        <v>245</v>
      </c>
      <c r="E100" s="24" t="s">
        <v>77</v>
      </c>
      <c r="F100" s="23" t="s">
        <v>29</v>
      </c>
      <c r="G100" s="23" t="s">
        <v>29</v>
      </c>
      <c r="H100" s="23" t="s">
        <v>97</v>
      </c>
      <c r="I100" s="23" t="s">
        <v>69</v>
      </c>
      <c r="J100" s="23" t="s">
        <v>120</v>
      </c>
      <c r="K100" s="23" t="s">
        <v>29</v>
      </c>
      <c r="L100" s="23" t="s">
        <v>29</v>
      </c>
      <c r="M100" s="23" t="s">
        <v>29</v>
      </c>
      <c r="N100" s="65" t="s">
        <v>98</v>
      </c>
      <c r="O100" s="23" t="s">
        <v>74</v>
      </c>
      <c r="P100" s="125">
        <v>2</v>
      </c>
      <c r="Q100" s="113" t="s">
        <v>78</v>
      </c>
      <c r="R100" s="126" t="s">
        <v>235</v>
      </c>
      <c r="S100" s="123">
        <v>233.31</v>
      </c>
      <c r="T100" s="113">
        <v>1.25</v>
      </c>
      <c r="U100" s="109">
        <f t="shared" si="0"/>
        <v>583.27499999999998</v>
      </c>
      <c r="V100" s="23" t="s">
        <v>29</v>
      </c>
      <c r="X100" s="60">
        <f>SUM(U100)</f>
        <v>583.27499999999998</v>
      </c>
      <c r="Y100" s="19">
        <f>X100/1000</f>
        <v>0.58327499999999999</v>
      </c>
    </row>
    <row r="101" spans="2:25" s="19" customFormat="1" ht="78.75" x14ac:dyDescent="0.25">
      <c r="B101" s="115" t="s">
        <v>163</v>
      </c>
      <c r="C101" s="118" t="s">
        <v>246</v>
      </c>
      <c r="D101" s="119" t="s">
        <v>247</v>
      </c>
      <c r="E101" s="24" t="s">
        <v>141</v>
      </c>
      <c r="F101" s="23" t="s">
        <v>29</v>
      </c>
      <c r="G101" s="23" t="s">
        <v>29</v>
      </c>
      <c r="H101" s="23" t="s">
        <v>97</v>
      </c>
      <c r="I101" s="23" t="s">
        <v>69</v>
      </c>
      <c r="J101" s="23" t="s">
        <v>117</v>
      </c>
      <c r="K101" s="23" t="s">
        <v>29</v>
      </c>
      <c r="L101" s="23" t="s">
        <v>29</v>
      </c>
      <c r="M101" s="23" t="s">
        <v>29</v>
      </c>
      <c r="N101" s="65" t="s">
        <v>98</v>
      </c>
      <c r="O101" s="23" t="s">
        <v>74</v>
      </c>
      <c r="P101" s="120">
        <v>0.2</v>
      </c>
      <c r="Q101" s="113" t="s">
        <v>105</v>
      </c>
      <c r="R101" s="113" t="s">
        <v>192</v>
      </c>
      <c r="S101" s="113">
        <v>4928</v>
      </c>
      <c r="T101" s="113">
        <v>1.25</v>
      </c>
      <c r="U101" s="109">
        <f t="shared" ref="U101:U122" si="25">S101*T101*P101</f>
        <v>1232</v>
      </c>
      <c r="V101" s="23" t="s">
        <v>29</v>
      </c>
      <c r="X101" s="61"/>
    </row>
    <row r="102" spans="2:25" s="19" customFormat="1" ht="78.75" x14ac:dyDescent="0.25">
      <c r="B102" s="115" t="s">
        <v>163</v>
      </c>
      <c r="C102" s="118" t="s">
        <v>246</v>
      </c>
      <c r="D102" s="119" t="s">
        <v>247</v>
      </c>
      <c r="E102" s="24" t="s">
        <v>147</v>
      </c>
      <c r="F102" s="23" t="s">
        <v>29</v>
      </c>
      <c r="G102" s="23" t="s">
        <v>29</v>
      </c>
      <c r="H102" s="23" t="s">
        <v>97</v>
      </c>
      <c r="I102" s="23" t="s">
        <v>69</v>
      </c>
      <c r="J102" s="23" t="s">
        <v>117</v>
      </c>
      <c r="K102" s="23" t="s">
        <v>29</v>
      </c>
      <c r="L102" s="23" t="s">
        <v>29</v>
      </c>
      <c r="M102" s="23" t="s">
        <v>29</v>
      </c>
      <c r="N102" s="65" t="s">
        <v>98</v>
      </c>
      <c r="O102" s="23" t="s">
        <v>74</v>
      </c>
      <c r="P102" s="120">
        <v>0.2</v>
      </c>
      <c r="Q102" s="113" t="s">
        <v>105</v>
      </c>
      <c r="R102" s="113" t="s">
        <v>195</v>
      </c>
      <c r="S102" s="113">
        <v>5258.19</v>
      </c>
      <c r="T102" s="113">
        <v>1</v>
      </c>
      <c r="U102" s="109">
        <f t="shared" si="25"/>
        <v>1051.6379999999999</v>
      </c>
      <c r="V102" s="23" t="s">
        <v>29</v>
      </c>
      <c r="X102" s="61"/>
    </row>
    <row r="103" spans="2:25" s="19" customFormat="1" ht="78.75" x14ac:dyDescent="0.25">
      <c r="B103" s="115" t="s">
        <v>163</v>
      </c>
      <c r="C103" s="118" t="s">
        <v>246</v>
      </c>
      <c r="D103" s="119" t="s">
        <v>247</v>
      </c>
      <c r="E103" s="24" t="s">
        <v>107</v>
      </c>
      <c r="F103" s="23" t="s">
        <v>29</v>
      </c>
      <c r="G103" s="23" t="s">
        <v>29</v>
      </c>
      <c r="H103" s="23" t="s">
        <v>97</v>
      </c>
      <c r="I103" s="23" t="s">
        <v>69</v>
      </c>
      <c r="J103" s="23" t="s">
        <v>117</v>
      </c>
      <c r="K103" s="23" t="s">
        <v>29</v>
      </c>
      <c r="L103" s="23" t="s">
        <v>29</v>
      </c>
      <c r="M103" s="23" t="s">
        <v>29</v>
      </c>
      <c r="N103" s="65" t="s">
        <v>98</v>
      </c>
      <c r="O103" s="23" t="s">
        <v>74</v>
      </c>
      <c r="P103" s="23" t="s">
        <v>74</v>
      </c>
      <c r="Q103" s="113" t="s">
        <v>151</v>
      </c>
      <c r="R103" s="113" t="s">
        <v>106</v>
      </c>
      <c r="S103" s="113">
        <v>866.6</v>
      </c>
      <c r="T103" s="113">
        <v>1</v>
      </c>
      <c r="U103" s="109">
        <f t="shared" si="25"/>
        <v>866.6</v>
      </c>
      <c r="V103" s="23" t="s">
        <v>29</v>
      </c>
      <c r="X103" s="61">
        <f>SUM(U101:U103)</f>
        <v>3150.2379999999998</v>
      </c>
      <c r="Y103" s="19">
        <f>X103/1000</f>
        <v>3.1502379999999999</v>
      </c>
    </row>
    <row r="104" spans="2:25" s="19" customFormat="1" ht="63" x14ac:dyDescent="0.25">
      <c r="B104" s="115" t="s">
        <v>163</v>
      </c>
      <c r="C104" s="118" t="s">
        <v>248</v>
      </c>
      <c r="D104" s="119" t="s">
        <v>249</v>
      </c>
      <c r="E104" s="24" t="s">
        <v>182</v>
      </c>
      <c r="F104" s="23" t="s">
        <v>29</v>
      </c>
      <c r="G104" s="23" t="s">
        <v>29</v>
      </c>
      <c r="H104" s="23" t="s">
        <v>97</v>
      </c>
      <c r="I104" s="23" t="s">
        <v>69</v>
      </c>
      <c r="J104" s="23" t="s">
        <v>117</v>
      </c>
      <c r="K104" s="23" t="s">
        <v>29</v>
      </c>
      <c r="L104" s="23" t="s">
        <v>29</v>
      </c>
      <c r="M104" s="23" t="s">
        <v>29</v>
      </c>
      <c r="N104" s="65" t="s">
        <v>98</v>
      </c>
      <c r="O104" s="23" t="s">
        <v>74</v>
      </c>
      <c r="P104" s="23" t="s">
        <v>74</v>
      </c>
      <c r="Q104" s="113" t="s">
        <v>79</v>
      </c>
      <c r="R104" s="113" t="s">
        <v>250</v>
      </c>
      <c r="S104" s="123">
        <v>17548.490000000002</v>
      </c>
      <c r="T104" s="113">
        <v>1.25</v>
      </c>
      <c r="U104" s="109">
        <f t="shared" si="25"/>
        <v>21935.612500000003</v>
      </c>
      <c r="V104" s="23" t="s">
        <v>29</v>
      </c>
      <c r="X104" s="61"/>
    </row>
    <row r="105" spans="2:25" s="19" customFormat="1" ht="63" x14ac:dyDescent="0.25">
      <c r="B105" s="115" t="s">
        <v>163</v>
      </c>
      <c r="C105" s="118" t="s">
        <v>248</v>
      </c>
      <c r="D105" s="119" t="s">
        <v>249</v>
      </c>
      <c r="E105" s="24" t="s">
        <v>99</v>
      </c>
      <c r="F105" s="23" t="s">
        <v>29</v>
      </c>
      <c r="G105" s="23" t="s">
        <v>29</v>
      </c>
      <c r="H105" s="23" t="s">
        <v>97</v>
      </c>
      <c r="I105" s="23" t="s">
        <v>69</v>
      </c>
      <c r="J105" s="23" t="s">
        <v>117</v>
      </c>
      <c r="K105" s="23" t="s">
        <v>29</v>
      </c>
      <c r="L105" s="23" t="s">
        <v>29</v>
      </c>
      <c r="M105" s="23" t="s">
        <v>29</v>
      </c>
      <c r="N105" s="65" t="s">
        <v>98</v>
      </c>
      <c r="O105" s="23" t="s">
        <v>74</v>
      </c>
      <c r="P105" s="23" t="s">
        <v>74</v>
      </c>
      <c r="Q105" s="113" t="s">
        <v>75</v>
      </c>
      <c r="R105" s="113" t="s">
        <v>110</v>
      </c>
      <c r="S105" s="113">
        <v>2127.5100000000002</v>
      </c>
      <c r="T105" s="113">
        <v>1</v>
      </c>
      <c r="U105" s="23">
        <f t="shared" si="25"/>
        <v>2127.5100000000002</v>
      </c>
      <c r="V105" s="23" t="s">
        <v>29</v>
      </c>
      <c r="X105" s="61">
        <f>SUM(U104:U105)</f>
        <v>24063.122500000005</v>
      </c>
      <c r="Y105" s="19">
        <f>X105/1000</f>
        <v>24.063122500000006</v>
      </c>
    </row>
    <row r="106" spans="2:25" s="19" customFormat="1" ht="94.5" x14ac:dyDescent="0.25">
      <c r="B106" s="115" t="s">
        <v>163</v>
      </c>
      <c r="C106" s="118" t="s">
        <v>251</v>
      </c>
      <c r="D106" s="119" t="s">
        <v>252</v>
      </c>
      <c r="E106" s="24" t="s">
        <v>144</v>
      </c>
      <c r="F106" s="23" t="s">
        <v>29</v>
      </c>
      <c r="G106" s="23" t="s">
        <v>29</v>
      </c>
      <c r="H106" s="23" t="s">
        <v>97</v>
      </c>
      <c r="I106" s="23" t="s">
        <v>69</v>
      </c>
      <c r="J106" s="23" t="s">
        <v>120</v>
      </c>
      <c r="K106" s="23" t="s">
        <v>29</v>
      </c>
      <c r="L106" s="23" t="s">
        <v>29</v>
      </c>
      <c r="M106" s="23" t="s">
        <v>29</v>
      </c>
      <c r="N106" s="65" t="s">
        <v>98</v>
      </c>
      <c r="O106" s="23" t="s">
        <v>74</v>
      </c>
      <c r="P106" s="120">
        <v>0.88</v>
      </c>
      <c r="Q106" s="113" t="s">
        <v>105</v>
      </c>
      <c r="R106" s="126" t="s">
        <v>167</v>
      </c>
      <c r="S106" s="123">
        <v>1802.74</v>
      </c>
      <c r="T106" s="113">
        <v>1.25</v>
      </c>
      <c r="U106" s="109">
        <f t="shared" si="25"/>
        <v>1983.0140000000001</v>
      </c>
      <c r="V106" s="23" t="s">
        <v>29</v>
      </c>
      <c r="X106" s="61"/>
    </row>
    <row r="107" spans="2:25" s="19" customFormat="1" ht="94.5" x14ac:dyDescent="0.25">
      <c r="B107" s="115" t="s">
        <v>163</v>
      </c>
      <c r="C107" s="118" t="s">
        <v>251</v>
      </c>
      <c r="D107" s="119" t="s">
        <v>252</v>
      </c>
      <c r="E107" s="24" t="s">
        <v>144</v>
      </c>
      <c r="F107" s="23" t="s">
        <v>29</v>
      </c>
      <c r="G107" s="23" t="s">
        <v>29</v>
      </c>
      <c r="H107" s="23" t="s">
        <v>97</v>
      </c>
      <c r="I107" s="23" t="s">
        <v>69</v>
      </c>
      <c r="J107" s="23" t="s">
        <v>120</v>
      </c>
      <c r="K107" s="23" t="s">
        <v>29</v>
      </c>
      <c r="L107" s="23" t="s">
        <v>29</v>
      </c>
      <c r="M107" s="23" t="s">
        <v>29</v>
      </c>
      <c r="N107" s="65" t="s">
        <v>98</v>
      </c>
      <c r="O107" s="23" t="s">
        <v>74</v>
      </c>
      <c r="P107" s="120">
        <v>0.6</v>
      </c>
      <c r="Q107" s="113" t="s">
        <v>105</v>
      </c>
      <c r="R107" s="126" t="s">
        <v>253</v>
      </c>
      <c r="S107" s="123">
        <v>658.18</v>
      </c>
      <c r="T107" s="113">
        <v>1.25</v>
      </c>
      <c r="U107" s="109">
        <f t="shared" si="25"/>
        <v>493.63499999999993</v>
      </c>
      <c r="V107" s="23" t="s">
        <v>29</v>
      </c>
      <c r="X107" s="61"/>
    </row>
    <row r="108" spans="2:25" s="19" customFormat="1" ht="94.5" x14ac:dyDescent="0.25">
      <c r="B108" s="115" t="s">
        <v>163</v>
      </c>
      <c r="C108" s="118" t="s">
        <v>251</v>
      </c>
      <c r="D108" s="119" t="s">
        <v>252</v>
      </c>
      <c r="E108" s="24" t="s">
        <v>147</v>
      </c>
      <c r="F108" s="23" t="s">
        <v>29</v>
      </c>
      <c r="G108" s="23" t="s">
        <v>29</v>
      </c>
      <c r="H108" s="23" t="s">
        <v>97</v>
      </c>
      <c r="I108" s="23" t="s">
        <v>69</v>
      </c>
      <c r="J108" s="23" t="s">
        <v>120</v>
      </c>
      <c r="K108" s="23" t="s">
        <v>29</v>
      </c>
      <c r="L108" s="23" t="s">
        <v>29</v>
      </c>
      <c r="M108" s="23" t="s">
        <v>29</v>
      </c>
      <c r="N108" s="65" t="s">
        <v>98</v>
      </c>
      <c r="O108" s="23" t="s">
        <v>74</v>
      </c>
      <c r="P108" s="120">
        <v>1.48</v>
      </c>
      <c r="Q108" s="113" t="s">
        <v>105</v>
      </c>
      <c r="R108" s="127" t="s">
        <v>168</v>
      </c>
      <c r="S108" s="123">
        <v>3355.08</v>
      </c>
      <c r="T108" s="113">
        <v>1</v>
      </c>
      <c r="U108" s="109">
        <f t="shared" si="25"/>
        <v>4965.5183999999999</v>
      </c>
      <c r="V108" s="23" t="s">
        <v>29</v>
      </c>
      <c r="X108" s="61"/>
    </row>
    <row r="109" spans="2:25" s="19" customFormat="1" ht="94.5" x14ac:dyDescent="0.25">
      <c r="B109" s="115" t="s">
        <v>163</v>
      </c>
      <c r="C109" s="118" t="s">
        <v>251</v>
      </c>
      <c r="D109" s="119" t="s">
        <v>252</v>
      </c>
      <c r="E109" s="24" t="s">
        <v>172</v>
      </c>
      <c r="F109" s="23" t="s">
        <v>29</v>
      </c>
      <c r="G109" s="23" t="s">
        <v>29</v>
      </c>
      <c r="H109" s="23" t="s">
        <v>97</v>
      </c>
      <c r="I109" s="23" t="s">
        <v>69</v>
      </c>
      <c r="J109" s="23" t="s">
        <v>120</v>
      </c>
      <c r="K109" s="23" t="s">
        <v>29</v>
      </c>
      <c r="L109" s="23" t="s">
        <v>29</v>
      </c>
      <c r="M109" s="23" t="s">
        <v>29</v>
      </c>
      <c r="N109" s="65" t="s">
        <v>98</v>
      </c>
      <c r="O109" s="23" t="s">
        <v>74</v>
      </c>
      <c r="P109" s="120">
        <v>0.12</v>
      </c>
      <c r="Q109" s="113" t="s">
        <v>125</v>
      </c>
      <c r="R109" s="126" t="s">
        <v>221</v>
      </c>
      <c r="S109" s="123">
        <v>56445.5</v>
      </c>
      <c r="T109" s="113">
        <v>1.25</v>
      </c>
      <c r="U109" s="109">
        <f t="shared" si="25"/>
        <v>8466.8249999999989</v>
      </c>
      <c r="V109" s="23" t="s">
        <v>29</v>
      </c>
      <c r="X109" s="61"/>
    </row>
    <row r="110" spans="2:25" s="19" customFormat="1" ht="94.5" x14ac:dyDescent="0.25">
      <c r="B110" s="115" t="s">
        <v>163</v>
      </c>
      <c r="C110" s="118" t="s">
        <v>251</v>
      </c>
      <c r="D110" s="119" t="s">
        <v>252</v>
      </c>
      <c r="E110" s="24" t="s">
        <v>172</v>
      </c>
      <c r="F110" s="23" t="s">
        <v>29</v>
      </c>
      <c r="G110" s="23" t="s">
        <v>29</v>
      </c>
      <c r="H110" s="23" t="s">
        <v>97</v>
      </c>
      <c r="I110" s="23" t="s">
        <v>69</v>
      </c>
      <c r="J110" s="23" t="s">
        <v>120</v>
      </c>
      <c r="K110" s="23" t="s">
        <v>29</v>
      </c>
      <c r="L110" s="23" t="s">
        <v>29</v>
      </c>
      <c r="M110" s="23" t="s">
        <v>29</v>
      </c>
      <c r="N110" s="65" t="s">
        <v>98</v>
      </c>
      <c r="O110" s="23" t="s">
        <v>74</v>
      </c>
      <c r="P110" s="120">
        <v>0.1</v>
      </c>
      <c r="Q110" s="113" t="s">
        <v>125</v>
      </c>
      <c r="R110" s="126" t="s">
        <v>227</v>
      </c>
      <c r="S110" s="123">
        <v>42200.72</v>
      </c>
      <c r="T110" s="113">
        <v>1.25</v>
      </c>
      <c r="U110" s="109">
        <f t="shared" ref="U110" si="26">S110*T110*P110</f>
        <v>5275.09</v>
      </c>
      <c r="V110" s="23" t="s">
        <v>29</v>
      </c>
      <c r="X110" s="61"/>
    </row>
    <row r="111" spans="2:25" s="19" customFormat="1" ht="94.5" x14ac:dyDescent="0.25">
      <c r="B111" s="115" t="s">
        <v>163</v>
      </c>
      <c r="C111" s="118" t="s">
        <v>251</v>
      </c>
      <c r="D111" s="119" t="s">
        <v>252</v>
      </c>
      <c r="E111" s="24" t="s">
        <v>107</v>
      </c>
      <c r="F111" s="23" t="s">
        <v>29</v>
      </c>
      <c r="G111" s="23" t="s">
        <v>29</v>
      </c>
      <c r="H111" s="23" t="s">
        <v>97</v>
      </c>
      <c r="I111" s="23" t="s">
        <v>69</v>
      </c>
      <c r="J111" s="23" t="s">
        <v>120</v>
      </c>
      <c r="K111" s="23" t="s">
        <v>29</v>
      </c>
      <c r="L111" s="23" t="s">
        <v>29</v>
      </c>
      <c r="M111" s="23" t="s">
        <v>29</v>
      </c>
      <c r="N111" s="65" t="s">
        <v>98</v>
      </c>
      <c r="O111" s="23" t="s">
        <v>74</v>
      </c>
      <c r="P111" s="122">
        <v>1</v>
      </c>
      <c r="Q111" s="113" t="s">
        <v>151</v>
      </c>
      <c r="R111" s="127" t="s">
        <v>106</v>
      </c>
      <c r="S111" s="123">
        <v>866.6</v>
      </c>
      <c r="T111" s="113">
        <v>1</v>
      </c>
      <c r="U111" s="109">
        <f t="shared" si="25"/>
        <v>866.6</v>
      </c>
      <c r="V111" s="23" t="s">
        <v>29</v>
      </c>
      <c r="X111" s="61"/>
    </row>
    <row r="112" spans="2:25" s="19" customFormat="1" ht="94.5" x14ac:dyDescent="0.25">
      <c r="B112" s="115" t="s">
        <v>163</v>
      </c>
      <c r="C112" s="118" t="s">
        <v>251</v>
      </c>
      <c r="D112" s="119" t="s">
        <v>252</v>
      </c>
      <c r="E112" s="24" t="s">
        <v>77</v>
      </c>
      <c r="F112" s="23" t="s">
        <v>29</v>
      </c>
      <c r="G112" s="23" t="s">
        <v>29</v>
      </c>
      <c r="H112" s="23" t="s">
        <v>97</v>
      </c>
      <c r="I112" s="23" t="s">
        <v>69</v>
      </c>
      <c r="J112" s="23" t="s">
        <v>120</v>
      </c>
      <c r="K112" s="23" t="s">
        <v>29</v>
      </c>
      <c r="L112" s="23" t="s">
        <v>29</v>
      </c>
      <c r="M112" s="23" t="s">
        <v>29</v>
      </c>
      <c r="N112" s="65" t="s">
        <v>98</v>
      </c>
      <c r="O112" s="23" t="s">
        <v>74</v>
      </c>
      <c r="P112" s="125">
        <v>6</v>
      </c>
      <c r="Q112" s="113" t="s">
        <v>78</v>
      </c>
      <c r="R112" s="126" t="s">
        <v>228</v>
      </c>
      <c r="S112" s="123">
        <v>49.19</v>
      </c>
      <c r="T112" s="113">
        <v>1.25</v>
      </c>
      <c r="U112" s="109">
        <f t="shared" si="25"/>
        <v>368.92499999999995</v>
      </c>
      <c r="V112" s="23" t="s">
        <v>29</v>
      </c>
      <c r="X112" s="60">
        <f>SUM(U106:U112)</f>
        <v>22419.607399999997</v>
      </c>
      <c r="Y112" s="19">
        <f>X112/1000</f>
        <v>22.419607399999997</v>
      </c>
    </row>
    <row r="113" spans="2:25" s="19" customFormat="1" ht="78.75" x14ac:dyDescent="0.25">
      <c r="B113" s="115" t="s">
        <v>163</v>
      </c>
      <c r="C113" s="118" t="s">
        <v>254</v>
      </c>
      <c r="D113" s="119" t="s">
        <v>255</v>
      </c>
      <c r="E113" s="24" t="s">
        <v>141</v>
      </c>
      <c r="F113" s="23" t="s">
        <v>29</v>
      </c>
      <c r="G113" s="23" t="s">
        <v>29</v>
      </c>
      <c r="H113" s="23" t="s">
        <v>97</v>
      </c>
      <c r="I113" s="23" t="s">
        <v>69</v>
      </c>
      <c r="J113" s="23" t="s">
        <v>117</v>
      </c>
      <c r="K113" s="23" t="s">
        <v>29</v>
      </c>
      <c r="L113" s="23" t="s">
        <v>29</v>
      </c>
      <c r="M113" s="23" t="s">
        <v>29</v>
      </c>
      <c r="N113" s="65" t="s">
        <v>98</v>
      </c>
      <c r="O113" s="23" t="s">
        <v>74</v>
      </c>
      <c r="P113" s="120">
        <v>1.01</v>
      </c>
      <c r="Q113" s="113" t="s">
        <v>105</v>
      </c>
      <c r="R113" s="126" t="s">
        <v>215</v>
      </c>
      <c r="S113" s="123">
        <v>3599.39</v>
      </c>
      <c r="T113" s="113">
        <v>1.25</v>
      </c>
      <c r="U113" s="109">
        <f t="shared" si="25"/>
        <v>4544.229875</v>
      </c>
      <c r="V113" s="23" t="s">
        <v>29</v>
      </c>
      <c r="X113" s="61"/>
    </row>
    <row r="114" spans="2:25" s="19" customFormat="1" ht="78.75" x14ac:dyDescent="0.25">
      <c r="B114" s="115" t="s">
        <v>163</v>
      </c>
      <c r="C114" s="118" t="s">
        <v>254</v>
      </c>
      <c r="D114" s="119" t="s">
        <v>255</v>
      </c>
      <c r="E114" s="24" t="s">
        <v>147</v>
      </c>
      <c r="F114" s="23" t="s">
        <v>29</v>
      </c>
      <c r="G114" s="23" t="s">
        <v>29</v>
      </c>
      <c r="H114" s="23" t="s">
        <v>97</v>
      </c>
      <c r="I114" s="23" t="s">
        <v>69</v>
      </c>
      <c r="J114" s="23" t="s">
        <v>117</v>
      </c>
      <c r="K114" s="23" t="s">
        <v>29</v>
      </c>
      <c r="L114" s="23" t="s">
        <v>29</v>
      </c>
      <c r="M114" s="23" t="s">
        <v>29</v>
      </c>
      <c r="N114" s="65" t="s">
        <v>98</v>
      </c>
      <c r="O114" s="23" t="s">
        <v>74</v>
      </c>
      <c r="P114" s="120">
        <v>1.01</v>
      </c>
      <c r="Q114" s="113" t="s">
        <v>105</v>
      </c>
      <c r="R114" s="127" t="s">
        <v>195</v>
      </c>
      <c r="S114" s="123">
        <v>5258.19</v>
      </c>
      <c r="T114" s="113">
        <v>1</v>
      </c>
      <c r="U114" s="109">
        <f t="shared" si="25"/>
        <v>5310.7718999999997</v>
      </c>
      <c r="V114" s="23" t="s">
        <v>29</v>
      </c>
      <c r="X114" s="61"/>
    </row>
    <row r="115" spans="2:25" s="19" customFormat="1" ht="78.75" x14ac:dyDescent="0.25">
      <c r="B115" s="115" t="s">
        <v>163</v>
      </c>
      <c r="C115" s="118" t="s">
        <v>254</v>
      </c>
      <c r="D115" s="119" t="s">
        <v>255</v>
      </c>
      <c r="E115" s="24" t="s">
        <v>172</v>
      </c>
      <c r="F115" s="23" t="s">
        <v>29</v>
      </c>
      <c r="G115" s="23" t="s">
        <v>29</v>
      </c>
      <c r="H115" s="23" t="s">
        <v>97</v>
      </c>
      <c r="I115" s="23" t="s">
        <v>69</v>
      </c>
      <c r="J115" s="23" t="s">
        <v>117</v>
      </c>
      <c r="K115" s="23" t="s">
        <v>29</v>
      </c>
      <c r="L115" s="23" t="s">
        <v>29</v>
      </c>
      <c r="M115" s="23" t="s">
        <v>29</v>
      </c>
      <c r="N115" s="65" t="s">
        <v>98</v>
      </c>
      <c r="O115" s="23" t="s">
        <v>74</v>
      </c>
      <c r="P115" s="120">
        <v>0.46</v>
      </c>
      <c r="Q115" s="113" t="s">
        <v>125</v>
      </c>
      <c r="R115" s="126" t="s">
        <v>221</v>
      </c>
      <c r="S115" s="123">
        <v>56445.5</v>
      </c>
      <c r="T115" s="113">
        <v>1.25</v>
      </c>
      <c r="U115" s="109">
        <f t="shared" si="25"/>
        <v>32456.162500000002</v>
      </c>
      <c r="V115" s="23" t="s">
        <v>29</v>
      </c>
      <c r="X115" s="61"/>
    </row>
    <row r="116" spans="2:25" s="19" customFormat="1" ht="78.75" x14ac:dyDescent="0.25">
      <c r="B116" s="115" t="s">
        <v>163</v>
      </c>
      <c r="C116" s="118" t="s">
        <v>254</v>
      </c>
      <c r="D116" s="119" t="s">
        <v>255</v>
      </c>
      <c r="E116" s="24" t="s">
        <v>107</v>
      </c>
      <c r="F116" s="23" t="s">
        <v>29</v>
      </c>
      <c r="G116" s="23" t="s">
        <v>29</v>
      </c>
      <c r="H116" s="23" t="s">
        <v>97</v>
      </c>
      <c r="I116" s="23" t="s">
        <v>69</v>
      </c>
      <c r="J116" s="23" t="s">
        <v>117</v>
      </c>
      <c r="K116" s="23" t="s">
        <v>29</v>
      </c>
      <c r="L116" s="23" t="s">
        <v>29</v>
      </c>
      <c r="M116" s="23" t="s">
        <v>29</v>
      </c>
      <c r="N116" s="65" t="s">
        <v>98</v>
      </c>
      <c r="O116" s="23" t="s">
        <v>74</v>
      </c>
      <c r="P116" s="23" t="s">
        <v>74</v>
      </c>
      <c r="Q116" s="113" t="s">
        <v>151</v>
      </c>
      <c r="R116" s="127" t="s">
        <v>106</v>
      </c>
      <c r="S116" s="123">
        <v>866.6</v>
      </c>
      <c r="T116" s="113">
        <v>1</v>
      </c>
      <c r="U116" s="109">
        <f t="shared" si="25"/>
        <v>866.6</v>
      </c>
      <c r="V116" s="23" t="s">
        <v>29</v>
      </c>
      <c r="X116" s="61"/>
    </row>
    <row r="117" spans="2:25" s="19" customFormat="1" ht="78.75" x14ac:dyDescent="0.25">
      <c r="B117" s="115" t="s">
        <v>163</v>
      </c>
      <c r="C117" s="118" t="s">
        <v>254</v>
      </c>
      <c r="D117" s="119" t="s">
        <v>255</v>
      </c>
      <c r="E117" s="24" t="s">
        <v>116</v>
      </c>
      <c r="F117" s="23" t="s">
        <v>29</v>
      </c>
      <c r="G117" s="23" t="s">
        <v>29</v>
      </c>
      <c r="H117" s="23" t="s">
        <v>97</v>
      </c>
      <c r="I117" s="23" t="s">
        <v>69</v>
      </c>
      <c r="J117" s="23" t="s">
        <v>117</v>
      </c>
      <c r="K117" s="23" t="s">
        <v>29</v>
      </c>
      <c r="L117" s="23" t="s">
        <v>29</v>
      </c>
      <c r="M117" s="23" t="s">
        <v>29</v>
      </c>
      <c r="N117" s="65" t="s">
        <v>98</v>
      </c>
      <c r="O117" s="23" t="s">
        <v>74</v>
      </c>
      <c r="P117" s="120">
        <v>5.5E-2</v>
      </c>
      <c r="Q117" s="113" t="s">
        <v>119</v>
      </c>
      <c r="R117" s="126" t="s">
        <v>123</v>
      </c>
      <c r="S117" s="121">
        <v>1929.53</v>
      </c>
      <c r="T117" s="113">
        <v>1.29</v>
      </c>
      <c r="U117" s="109">
        <f t="shared" si="25"/>
        <v>136.90015349999999</v>
      </c>
      <c r="V117" s="23" t="s">
        <v>29</v>
      </c>
      <c r="X117" s="61"/>
    </row>
    <row r="118" spans="2:25" s="19" customFormat="1" ht="78.75" x14ac:dyDescent="0.25">
      <c r="B118" s="115" t="s">
        <v>163</v>
      </c>
      <c r="C118" s="118" t="s">
        <v>254</v>
      </c>
      <c r="D118" s="119" t="s">
        <v>255</v>
      </c>
      <c r="E118" s="24" t="s">
        <v>124</v>
      </c>
      <c r="F118" s="23" t="s">
        <v>29</v>
      </c>
      <c r="G118" s="23" t="s">
        <v>29</v>
      </c>
      <c r="H118" s="23" t="s">
        <v>97</v>
      </c>
      <c r="I118" s="23" t="s">
        <v>69</v>
      </c>
      <c r="J118" s="23" t="s">
        <v>117</v>
      </c>
      <c r="K118" s="23" t="s">
        <v>29</v>
      </c>
      <c r="L118" s="23" t="s">
        <v>29</v>
      </c>
      <c r="M118" s="23" t="s">
        <v>29</v>
      </c>
      <c r="N118" s="65" t="s">
        <v>98</v>
      </c>
      <c r="O118" s="23" t="s">
        <v>74</v>
      </c>
      <c r="P118" s="120">
        <v>5.5E-2</v>
      </c>
      <c r="Q118" s="113" t="s">
        <v>125</v>
      </c>
      <c r="R118" s="126" t="s">
        <v>126</v>
      </c>
      <c r="S118" s="121">
        <v>1262.83</v>
      </c>
      <c r="T118" s="113">
        <v>1</v>
      </c>
      <c r="U118" s="109">
        <f t="shared" si="25"/>
        <v>69.455649999999991</v>
      </c>
      <c r="V118" s="23" t="s">
        <v>29</v>
      </c>
      <c r="X118" s="61"/>
    </row>
    <row r="119" spans="2:25" s="19" customFormat="1" ht="78.75" x14ac:dyDescent="0.25">
      <c r="B119" s="115" t="s">
        <v>163</v>
      </c>
      <c r="C119" s="118" t="s">
        <v>254</v>
      </c>
      <c r="D119" s="119" t="s">
        <v>255</v>
      </c>
      <c r="E119" s="24" t="s">
        <v>128</v>
      </c>
      <c r="F119" s="23" t="s">
        <v>29</v>
      </c>
      <c r="G119" s="23" t="s">
        <v>29</v>
      </c>
      <c r="H119" s="23" t="s">
        <v>97</v>
      </c>
      <c r="I119" s="23" t="s">
        <v>69</v>
      </c>
      <c r="J119" s="23" t="s">
        <v>117</v>
      </c>
      <c r="K119" s="23" t="s">
        <v>29</v>
      </c>
      <c r="L119" s="23" t="s">
        <v>29</v>
      </c>
      <c r="M119" s="23" t="s">
        <v>29</v>
      </c>
      <c r="N119" s="65" t="s">
        <v>98</v>
      </c>
      <c r="O119" s="23" t="s">
        <v>74</v>
      </c>
      <c r="P119" s="120">
        <v>0.16500000000000001</v>
      </c>
      <c r="Q119" s="113" t="s">
        <v>125</v>
      </c>
      <c r="R119" s="126" t="s">
        <v>130</v>
      </c>
      <c r="S119" s="121">
        <v>1562.5</v>
      </c>
      <c r="T119" s="113">
        <v>1</v>
      </c>
      <c r="U119" s="109">
        <f t="shared" si="25"/>
        <v>257.8125</v>
      </c>
      <c r="V119" s="23" t="s">
        <v>29</v>
      </c>
      <c r="X119" s="61"/>
    </row>
    <row r="120" spans="2:25" s="19" customFormat="1" ht="78.75" x14ac:dyDescent="0.25">
      <c r="B120" s="115" t="s">
        <v>163</v>
      </c>
      <c r="C120" s="118" t="s">
        <v>254</v>
      </c>
      <c r="D120" s="119" t="s">
        <v>255</v>
      </c>
      <c r="E120" s="24" t="s">
        <v>135</v>
      </c>
      <c r="F120" s="23" t="s">
        <v>29</v>
      </c>
      <c r="G120" s="23" t="s">
        <v>29</v>
      </c>
      <c r="H120" s="23" t="s">
        <v>97</v>
      </c>
      <c r="I120" s="23" t="s">
        <v>69</v>
      </c>
      <c r="J120" s="23" t="s">
        <v>117</v>
      </c>
      <c r="K120" s="23" t="s">
        <v>29</v>
      </c>
      <c r="L120" s="23" t="s">
        <v>29</v>
      </c>
      <c r="M120" s="23" t="s">
        <v>29</v>
      </c>
      <c r="N120" s="65" t="s">
        <v>98</v>
      </c>
      <c r="O120" s="23" t="s">
        <v>74</v>
      </c>
      <c r="P120" s="122">
        <v>1</v>
      </c>
      <c r="Q120" s="113" t="s">
        <v>137</v>
      </c>
      <c r="R120" s="127" t="s">
        <v>138</v>
      </c>
      <c r="S120" s="121">
        <v>795.69</v>
      </c>
      <c r="T120" s="113">
        <v>1</v>
      </c>
      <c r="U120" s="109">
        <f t="shared" si="25"/>
        <v>795.69</v>
      </c>
      <c r="V120" s="23" t="s">
        <v>29</v>
      </c>
      <c r="X120" s="61">
        <f>SUM(U113:U120)</f>
        <v>44437.622578500006</v>
      </c>
      <c r="Y120" s="19">
        <f>X120/1000</f>
        <v>44.437622578500005</v>
      </c>
    </row>
    <row r="121" spans="2:25" s="19" customFormat="1" ht="31.5" x14ac:dyDescent="0.25">
      <c r="B121" s="115" t="s">
        <v>163</v>
      </c>
      <c r="C121" s="118" t="s">
        <v>256</v>
      </c>
      <c r="D121" s="119" t="s">
        <v>257</v>
      </c>
      <c r="E121" s="24" t="s">
        <v>152</v>
      </c>
      <c r="F121" s="23" t="s">
        <v>29</v>
      </c>
      <c r="G121" s="23" t="s">
        <v>29</v>
      </c>
      <c r="H121" s="23" t="s">
        <v>97</v>
      </c>
      <c r="I121" s="23" t="s">
        <v>69</v>
      </c>
      <c r="J121" s="23" t="s">
        <v>117</v>
      </c>
      <c r="K121" s="23" t="s">
        <v>29</v>
      </c>
      <c r="L121" s="23" t="s">
        <v>29</v>
      </c>
      <c r="M121" s="23" t="s">
        <v>29</v>
      </c>
      <c r="N121" s="65" t="s">
        <v>98</v>
      </c>
      <c r="O121" s="23" t="s">
        <v>74</v>
      </c>
      <c r="P121" s="23" t="s">
        <v>136</v>
      </c>
      <c r="Q121" s="113" t="s">
        <v>154</v>
      </c>
      <c r="R121" s="113" t="s">
        <v>155</v>
      </c>
      <c r="S121" s="113">
        <v>2222.1</v>
      </c>
      <c r="T121" s="113">
        <v>1.25</v>
      </c>
      <c r="U121" s="109">
        <f t="shared" si="25"/>
        <v>5555.25</v>
      </c>
      <c r="V121" s="23" t="s">
        <v>29</v>
      </c>
      <c r="X121" s="61"/>
    </row>
    <row r="122" spans="2:25" s="19" customFormat="1" ht="47.25" x14ac:dyDescent="0.25">
      <c r="B122" s="115" t="s">
        <v>163</v>
      </c>
      <c r="C122" s="118" t="s">
        <v>256</v>
      </c>
      <c r="D122" s="119" t="s">
        <v>257</v>
      </c>
      <c r="E122" s="24" t="s">
        <v>99</v>
      </c>
      <c r="F122" s="23" t="s">
        <v>29</v>
      </c>
      <c r="G122" s="23" t="s">
        <v>29</v>
      </c>
      <c r="H122" s="23" t="s">
        <v>97</v>
      </c>
      <c r="I122" s="23" t="s">
        <v>69</v>
      </c>
      <c r="J122" s="23" t="s">
        <v>117</v>
      </c>
      <c r="K122" s="23" t="s">
        <v>29</v>
      </c>
      <c r="L122" s="23" t="s">
        <v>29</v>
      </c>
      <c r="M122" s="23" t="s">
        <v>29</v>
      </c>
      <c r="N122" s="65" t="s">
        <v>98</v>
      </c>
      <c r="O122" s="23" t="s">
        <v>74</v>
      </c>
      <c r="P122" s="23" t="s">
        <v>136</v>
      </c>
      <c r="Q122" s="113" t="s">
        <v>75</v>
      </c>
      <c r="R122" s="113" t="s">
        <v>76</v>
      </c>
      <c r="S122" s="113">
        <v>425.5</v>
      </c>
      <c r="T122" s="113">
        <v>1</v>
      </c>
      <c r="U122" s="109">
        <f t="shared" si="25"/>
        <v>851</v>
      </c>
      <c r="V122" s="23" t="s">
        <v>29</v>
      </c>
      <c r="X122" s="61">
        <f>SUM(U121:U122)</f>
        <v>6406.25</v>
      </c>
      <c r="Y122" s="19">
        <f>X122/1000</f>
        <v>6.40625</v>
      </c>
    </row>
    <row r="123" spans="2:25" s="19" customFormat="1" ht="63" x14ac:dyDescent="0.25">
      <c r="B123" s="115" t="s">
        <v>163</v>
      </c>
      <c r="C123" s="118" t="s">
        <v>258</v>
      </c>
      <c r="D123" s="119" t="s">
        <v>259</v>
      </c>
      <c r="E123" s="24" t="s">
        <v>182</v>
      </c>
      <c r="F123" s="23" t="s">
        <v>29</v>
      </c>
      <c r="G123" s="23" t="s">
        <v>29</v>
      </c>
      <c r="H123" s="23" t="s">
        <v>97</v>
      </c>
      <c r="I123" s="23" t="s">
        <v>69</v>
      </c>
      <c r="J123" s="23" t="s">
        <v>117</v>
      </c>
      <c r="K123" s="23" t="s">
        <v>29</v>
      </c>
      <c r="L123" s="23" t="s">
        <v>29</v>
      </c>
      <c r="M123" s="23" t="s">
        <v>29</v>
      </c>
      <c r="N123" s="65" t="s">
        <v>98</v>
      </c>
      <c r="O123" s="23" t="s">
        <v>74</v>
      </c>
      <c r="P123" s="23" t="s">
        <v>74</v>
      </c>
      <c r="Q123" s="113" t="s">
        <v>79</v>
      </c>
      <c r="R123" s="113" t="s">
        <v>250</v>
      </c>
      <c r="S123" s="123">
        <v>17548.490000000002</v>
      </c>
      <c r="T123" s="113">
        <v>1.25</v>
      </c>
      <c r="U123" s="109">
        <f t="shared" ref="U123:U139" si="27">S123*T123*P123</f>
        <v>21935.612500000003</v>
      </c>
      <c r="V123" s="23" t="s">
        <v>29</v>
      </c>
      <c r="X123" s="61"/>
    </row>
    <row r="124" spans="2:25" s="19" customFormat="1" ht="63" x14ac:dyDescent="0.25">
      <c r="B124" s="115" t="s">
        <v>163</v>
      </c>
      <c r="C124" s="118" t="s">
        <v>258</v>
      </c>
      <c r="D124" s="119" t="s">
        <v>259</v>
      </c>
      <c r="E124" s="24" t="s">
        <v>99</v>
      </c>
      <c r="F124" s="23" t="s">
        <v>29</v>
      </c>
      <c r="G124" s="23" t="s">
        <v>29</v>
      </c>
      <c r="H124" s="23" t="s">
        <v>97</v>
      </c>
      <c r="I124" s="23" t="s">
        <v>69</v>
      </c>
      <c r="J124" s="23" t="s">
        <v>117</v>
      </c>
      <c r="K124" s="23" t="s">
        <v>29</v>
      </c>
      <c r="L124" s="23" t="s">
        <v>29</v>
      </c>
      <c r="M124" s="23" t="s">
        <v>29</v>
      </c>
      <c r="N124" s="65" t="s">
        <v>98</v>
      </c>
      <c r="O124" s="23" t="s">
        <v>74</v>
      </c>
      <c r="P124" s="23" t="s">
        <v>74</v>
      </c>
      <c r="Q124" s="113" t="s">
        <v>75</v>
      </c>
      <c r="R124" s="113" t="s">
        <v>110</v>
      </c>
      <c r="S124" s="113">
        <v>2127.5100000000002</v>
      </c>
      <c r="T124" s="113">
        <v>1</v>
      </c>
      <c r="U124" s="23">
        <f t="shared" si="27"/>
        <v>2127.5100000000002</v>
      </c>
      <c r="V124" s="23" t="s">
        <v>29</v>
      </c>
      <c r="X124" s="61">
        <f>SUM(U123:U124)</f>
        <v>24063.122500000005</v>
      </c>
      <c r="Y124" s="19">
        <f>X124/1000</f>
        <v>24.063122500000006</v>
      </c>
    </row>
    <row r="125" spans="2:25" s="19" customFormat="1" ht="78.75" x14ac:dyDescent="0.25">
      <c r="B125" s="115" t="s">
        <v>163</v>
      </c>
      <c r="C125" s="118" t="s">
        <v>260</v>
      </c>
      <c r="D125" s="119" t="s">
        <v>261</v>
      </c>
      <c r="E125" s="24" t="s">
        <v>144</v>
      </c>
      <c r="F125" s="23" t="s">
        <v>29</v>
      </c>
      <c r="G125" s="23" t="s">
        <v>29</v>
      </c>
      <c r="H125" s="23" t="s">
        <v>97</v>
      </c>
      <c r="I125" s="23" t="s">
        <v>69</v>
      </c>
      <c r="J125" s="23" t="s">
        <v>120</v>
      </c>
      <c r="K125" s="23" t="s">
        <v>29</v>
      </c>
      <c r="L125" s="23" t="s">
        <v>29</v>
      </c>
      <c r="M125" s="23" t="s">
        <v>29</v>
      </c>
      <c r="N125" s="65" t="s">
        <v>98</v>
      </c>
      <c r="O125" s="23" t="s">
        <v>74</v>
      </c>
      <c r="P125" s="120">
        <v>0.34</v>
      </c>
      <c r="Q125" s="113" t="s">
        <v>105</v>
      </c>
      <c r="R125" s="126" t="s">
        <v>167</v>
      </c>
      <c r="S125" s="123">
        <v>1802.74</v>
      </c>
      <c r="T125" s="113">
        <v>1.25</v>
      </c>
      <c r="U125" s="109">
        <f t="shared" si="27"/>
        <v>766.16450000000009</v>
      </c>
      <c r="V125" s="23" t="s">
        <v>29</v>
      </c>
      <c r="X125" s="61"/>
    </row>
    <row r="126" spans="2:25" s="19" customFormat="1" ht="78.75" x14ac:dyDescent="0.25">
      <c r="B126" s="115" t="s">
        <v>163</v>
      </c>
      <c r="C126" s="118" t="s">
        <v>260</v>
      </c>
      <c r="D126" s="119" t="s">
        <v>261</v>
      </c>
      <c r="E126" s="24" t="s">
        <v>144</v>
      </c>
      <c r="F126" s="23" t="s">
        <v>29</v>
      </c>
      <c r="G126" s="23" t="s">
        <v>29</v>
      </c>
      <c r="H126" s="23" t="s">
        <v>97</v>
      </c>
      <c r="I126" s="23" t="s">
        <v>69</v>
      </c>
      <c r="J126" s="23" t="s">
        <v>120</v>
      </c>
      <c r="K126" s="23" t="s">
        <v>29</v>
      </c>
      <c r="L126" s="23" t="s">
        <v>29</v>
      </c>
      <c r="M126" s="23" t="s">
        <v>29</v>
      </c>
      <c r="N126" s="65" t="s">
        <v>98</v>
      </c>
      <c r="O126" s="23" t="s">
        <v>74</v>
      </c>
      <c r="P126" s="120">
        <v>0.2</v>
      </c>
      <c r="Q126" s="113" t="s">
        <v>105</v>
      </c>
      <c r="R126" s="126" t="s">
        <v>253</v>
      </c>
      <c r="S126" s="123">
        <v>658.18</v>
      </c>
      <c r="T126" s="113">
        <v>1.25</v>
      </c>
      <c r="U126" s="109">
        <f t="shared" si="27"/>
        <v>164.54499999999999</v>
      </c>
      <c r="V126" s="23" t="s">
        <v>29</v>
      </c>
      <c r="X126" s="61"/>
    </row>
    <row r="127" spans="2:25" s="19" customFormat="1" ht="78.75" x14ac:dyDescent="0.25">
      <c r="B127" s="115" t="s">
        <v>163</v>
      </c>
      <c r="C127" s="118" t="s">
        <v>260</v>
      </c>
      <c r="D127" s="119" t="s">
        <v>261</v>
      </c>
      <c r="E127" s="24" t="s">
        <v>147</v>
      </c>
      <c r="F127" s="23" t="s">
        <v>29</v>
      </c>
      <c r="G127" s="23" t="s">
        <v>29</v>
      </c>
      <c r="H127" s="23" t="s">
        <v>97</v>
      </c>
      <c r="I127" s="23" t="s">
        <v>69</v>
      </c>
      <c r="J127" s="23" t="s">
        <v>120</v>
      </c>
      <c r="K127" s="23" t="s">
        <v>29</v>
      </c>
      <c r="L127" s="23" t="s">
        <v>29</v>
      </c>
      <c r="M127" s="23" t="s">
        <v>29</v>
      </c>
      <c r="N127" s="65" t="s">
        <v>98</v>
      </c>
      <c r="O127" s="23" t="s">
        <v>74</v>
      </c>
      <c r="P127" s="120">
        <v>0.54</v>
      </c>
      <c r="Q127" s="113" t="s">
        <v>105</v>
      </c>
      <c r="R127" s="127" t="s">
        <v>168</v>
      </c>
      <c r="S127" s="123">
        <v>3355.08</v>
      </c>
      <c r="T127" s="113">
        <v>1</v>
      </c>
      <c r="U127" s="109">
        <f t="shared" si="27"/>
        <v>1811.7432000000001</v>
      </c>
      <c r="V127" s="23" t="s">
        <v>29</v>
      </c>
      <c r="X127" s="61"/>
    </row>
    <row r="128" spans="2:25" s="19" customFormat="1" ht="78.75" x14ac:dyDescent="0.25">
      <c r="B128" s="115" t="s">
        <v>163</v>
      </c>
      <c r="C128" s="118" t="s">
        <v>260</v>
      </c>
      <c r="D128" s="119" t="s">
        <v>261</v>
      </c>
      <c r="E128" s="24" t="s">
        <v>107</v>
      </c>
      <c r="F128" s="23" t="s">
        <v>29</v>
      </c>
      <c r="G128" s="23" t="s">
        <v>29</v>
      </c>
      <c r="H128" s="23" t="s">
        <v>97</v>
      </c>
      <c r="I128" s="23" t="s">
        <v>69</v>
      </c>
      <c r="J128" s="23" t="s">
        <v>120</v>
      </c>
      <c r="K128" s="23" t="s">
        <v>29</v>
      </c>
      <c r="L128" s="23" t="s">
        <v>29</v>
      </c>
      <c r="M128" s="23" t="s">
        <v>29</v>
      </c>
      <c r="N128" s="65" t="s">
        <v>98</v>
      </c>
      <c r="O128" s="23" t="s">
        <v>74</v>
      </c>
      <c r="P128" s="23" t="s">
        <v>74</v>
      </c>
      <c r="Q128" s="113" t="s">
        <v>151</v>
      </c>
      <c r="R128" s="127" t="s">
        <v>106</v>
      </c>
      <c r="S128" s="123">
        <v>866.6</v>
      </c>
      <c r="T128" s="113">
        <v>1</v>
      </c>
      <c r="U128" s="109">
        <f t="shared" si="27"/>
        <v>866.6</v>
      </c>
      <c r="V128" s="23" t="s">
        <v>29</v>
      </c>
      <c r="X128" s="61"/>
    </row>
    <row r="129" spans="2:25" s="19" customFormat="1" ht="78.75" x14ac:dyDescent="0.25">
      <c r="B129" s="115" t="s">
        <v>163</v>
      </c>
      <c r="C129" s="118" t="s">
        <v>260</v>
      </c>
      <c r="D129" s="119" t="s">
        <v>261</v>
      </c>
      <c r="E129" s="24" t="s">
        <v>77</v>
      </c>
      <c r="F129" s="23" t="s">
        <v>29</v>
      </c>
      <c r="G129" s="23" t="s">
        <v>29</v>
      </c>
      <c r="H129" s="23" t="s">
        <v>97</v>
      </c>
      <c r="I129" s="23" t="s">
        <v>69</v>
      </c>
      <c r="J129" s="23" t="s">
        <v>120</v>
      </c>
      <c r="K129" s="23" t="s">
        <v>29</v>
      </c>
      <c r="L129" s="23" t="s">
        <v>29</v>
      </c>
      <c r="M129" s="23" t="s">
        <v>29</v>
      </c>
      <c r="N129" s="65" t="s">
        <v>98</v>
      </c>
      <c r="O129" s="23" t="s">
        <v>74</v>
      </c>
      <c r="P129" s="125">
        <v>6</v>
      </c>
      <c r="Q129" s="113" t="s">
        <v>78</v>
      </c>
      <c r="R129" s="126" t="s">
        <v>228</v>
      </c>
      <c r="S129" s="123">
        <v>49.19</v>
      </c>
      <c r="T129" s="113">
        <v>1.25</v>
      </c>
      <c r="U129" s="109">
        <f t="shared" si="27"/>
        <v>368.92499999999995</v>
      </c>
      <c r="V129" s="23" t="s">
        <v>29</v>
      </c>
      <c r="X129" s="60">
        <f>SUM(U125:U129)</f>
        <v>3977.9777000000004</v>
      </c>
      <c r="Y129" s="19">
        <f>X129/1000</f>
        <v>3.9779777000000003</v>
      </c>
    </row>
    <row r="130" spans="2:25" s="19" customFormat="1" ht="78.75" x14ac:dyDescent="0.25">
      <c r="B130" s="115" t="s">
        <v>163</v>
      </c>
      <c r="C130" s="118" t="s">
        <v>262</v>
      </c>
      <c r="D130" s="119" t="s">
        <v>263</v>
      </c>
      <c r="E130" s="24" t="s">
        <v>116</v>
      </c>
      <c r="F130" s="23" t="s">
        <v>29</v>
      </c>
      <c r="G130" s="23" t="s">
        <v>29</v>
      </c>
      <c r="H130" s="23" t="s">
        <v>97</v>
      </c>
      <c r="I130" s="23" t="s">
        <v>69</v>
      </c>
      <c r="J130" s="23" t="s">
        <v>117</v>
      </c>
      <c r="K130" s="23" t="s">
        <v>29</v>
      </c>
      <c r="L130" s="23" t="s">
        <v>29</v>
      </c>
      <c r="M130" s="23" t="s">
        <v>29</v>
      </c>
      <c r="N130" s="65" t="s">
        <v>98</v>
      </c>
      <c r="O130" s="23" t="s">
        <v>74</v>
      </c>
      <c r="P130" s="120">
        <v>0.03</v>
      </c>
      <c r="Q130" s="113" t="s">
        <v>119</v>
      </c>
      <c r="R130" s="126" t="s">
        <v>123</v>
      </c>
      <c r="S130" s="121">
        <v>1929.53</v>
      </c>
      <c r="T130" s="113">
        <v>1.29</v>
      </c>
      <c r="U130" s="109">
        <f t="shared" si="27"/>
        <v>74.672810999999996</v>
      </c>
      <c r="V130" s="23" t="s">
        <v>29</v>
      </c>
      <c r="X130" s="61"/>
    </row>
    <row r="131" spans="2:25" s="19" customFormat="1" ht="78.75" x14ac:dyDescent="0.25">
      <c r="B131" s="115" t="s">
        <v>163</v>
      </c>
      <c r="C131" s="118" t="s">
        <v>262</v>
      </c>
      <c r="D131" s="119" t="s">
        <v>263</v>
      </c>
      <c r="E131" s="24" t="s">
        <v>124</v>
      </c>
      <c r="F131" s="23" t="s">
        <v>29</v>
      </c>
      <c r="G131" s="23" t="s">
        <v>29</v>
      </c>
      <c r="H131" s="23" t="s">
        <v>97</v>
      </c>
      <c r="I131" s="23" t="s">
        <v>69</v>
      </c>
      <c r="J131" s="23" t="s">
        <v>117</v>
      </c>
      <c r="K131" s="23" t="s">
        <v>29</v>
      </c>
      <c r="L131" s="23" t="s">
        <v>29</v>
      </c>
      <c r="M131" s="23" t="s">
        <v>29</v>
      </c>
      <c r="N131" s="65" t="s">
        <v>98</v>
      </c>
      <c r="O131" s="23" t="s">
        <v>74</v>
      </c>
      <c r="P131" s="120">
        <v>0.03</v>
      </c>
      <c r="Q131" s="113" t="s">
        <v>125</v>
      </c>
      <c r="R131" s="126" t="s">
        <v>126</v>
      </c>
      <c r="S131" s="121">
        <v>1262.83</v>
      </c>
      <c r="T131" s="113">
        <v>1</v>
      </c>
      <c r="U131" s="109">
        <f t="shared" si="27"/>
        <v>37.884899999999995</v>
      </c>
      <c r="V131" s="23" t="s">
        <v>29</v>
      </c>
      <c r="X131" s="61"/>
    </row>
    <row r="132" spans="2:25" s="19" customFormat="1" ht="78.75" x14ac:dyDescent="0.25">
      <c r="B132" s="115" t="s">
        <v>163</v>
      </c>
      <c r="C132" s="118" t="s">
        <v>262</v>
      </c>
      <c r="D132" s="119" t="s">
        <v>263</v>
      </c>
      <c r="E132" s="24" t="s">
        <v>128</v>
      </c>
      <c r="F132" s="23" t="s">
        <v>29</v>
      </c>
      <c r="G132" s="23" t="s">
        <v>29</v>
      </c>
      <c r="H132" s="23" t="s">
        <v>97</v>
      </c>
      <c r="I132" s="23" t="s">
        <v>69</v>
      </c>
      <c r="J132" s="23" t="s">
        <v>117</v>
      </c>
      <c r="K132" s="23" t="s">
        <v>29</v>
      </c>
      <c r="L132" s="23" t="s">
        <v>29</v>
      </c>
      <c r="M132" s="23" t="s">
        <v>29</v>
      </c>
      <c r="N132" s="65" t="s">
        <v>98</v>
      </c>
      <c r="O132" s="23" t="s">
        <v>74</v>
      </c>
      <c r="P132" s="120">
        <v>0.09</v>
      </c>
      <c r="Q132" s="113" t="s">
        <v>125</v>
      </c>
      <c r="R132" s="126" t="s">
        <v>130</v>
      </c>
      <c r="S132" s="121">
        <v>1562.5</v>
      </c>
      <c r="T132" s="113">
        <v>1</v>
      </c>
      <c r="U132" s="109">
        <f t="shared" si="27"/>
        <v>140.625</v>
      </c>
      <c r="V132" s="23" t="s">
        <v>29</v>
      </c>
      <c r="X132" s="61"/>
    </row>
    <row r="133" spans="2:25" s="19" customFormat="1" ht="78.75" x14ac:dyDescent="0.25">
      <c r="B133" s="115" t="s">
        <v>163</v>
      </c>
      <c r="C133" s="118" t="s">
        <v>262</v>
      </c>
      <c r="D133" s="119" t="s">
        <v>263</v>
      </c>
      <c r="E133" s="24" t="s">
        <v>135</v>
      </c>
      <c r="F133" s="23" t="s">
        <v>29</v>
      </c>
      <c r="G133" s="23" t="s">
        <v>29</v>
      </c>
      <c r="H133" s="23" t="s">
        <v>97</v>
      </c>
      <c r="I133" s="23" t="s">
        <v>69</v>
      </c>
      <c r="J133" s="23" t="s">
        <v>117</v>
      </c>
      <c r="K133" s="23" t="s">
        <v>29</v>
      </c>
      <c r="L133" s="23" t="s">
        <v>29</v>
      </c>
      <c r="M133" s="23" t="s">
        <v>29</v>
      </c>
      <c r="N133" s="65" t="s">
        <v>98</v>
      </c>
      <c r="O133" s="23" t="s">
        <v>74</v>
      </c>
      <c r="P133" s="122">
        <v>1</v>
      </c>
      <c r="Q133" s="113" t="s">
        <v>137</v>
      </c>
      <c r="R133" s="127" t="s">
        <v>138</v>
      </c>
      <c r="S133" s="121">
        <v>795.69</v>
      </c>
      <c r="T133" s="113">
        <v>1</v>
      </c>
      <c r="U133" s="109">
        <f t="shared" si="27"/>
        <v>795.69</v>
      </c>
      <c r="V133" s="23" t="s">
        <v>29</v>
      </c>
      <c r="X133" s="61">
        <f>SUM(U130:U133)</f>
        <v>1048.872711</v>
      </c>
      <c r="Y133" s="19">
        <f>X133/1000</f>
        <v>1.048872711</v>
      </c>
    </row>
    <row r="134" spans="2:25" s="19" customFormat="1" ht="31.5" x14ac:dyDescent="0.25">
      <c r="B134" s="115" t="s">
        <v>163</v>
      </c>
      <c r="C134" s="118" t="s">
        <v>264</v>
      </c>
      <c r="D134" s="119" t="s">
        <v>265</v>
      </c>
      <c r="E134" s="24" t="s">
        <v>152</v>
      </c>
      <c r="F134" s="23" t="s">
        <v>29</v>
      </c>
      <c r="G134" s="23" t="s">
        <v>29</v>
      </c>
      <c r="H134" s="23" t="s">
        <v>97</v>
      </c>
      <c r="I134" s="23" t="s">
        <v>69</v>
      </c>
      <c r="J134" s="23" t="s">
        <v>117</v>
      </c>
      <c r="K134" s="23" t="s">
        <v>29</v>
      </c>
      <c r="L134" s="23" t="s">
        <v>29</v>
      </c>
      <c r="M134" s="23" t="s">
        <v>29</v>
      </c>
      <c r="N134" s="65" t="s">
        <v>98</v>
      </c>
      <c r="O134" s="23" t="s">
        <v>74</v>
      </c>
      <c r="P134" s="23" t="s">
        <v>136</v>
      </c>
      <c r="Q134" s="113" t="s">
        <v>154</v>
      </c>
      <c r="R134" s="113" t="s">
        <v>155</v>
      </c>
      <c r="S134" s="113">
        <v>2222.1</v>
      </c>
      <c r="T134" s="113">
        <v>1.25</v>
      </c>
      <c r="U134" s="109">
        <f t="shared" si="27"/>
        <v>5555.25</v>
      </c>
      <c r="V134" s="23" t="s">
        <v>29</v>
      </c>
      <c r="X134" s="61"/>
    </row>
    <row r="135" spans="2:25" s="19" customFormat="1" ht="47.25" x14ac:dyDescent="0.25">
      <c r="B135" s="115" t="s">
        <v>163</v>
      </c>
      <c r="C135" s="118" t="s">
        <v>264</v>
      </c>
      <c r="D135" s="119" t="s">
        <v>265</v>
      </c>
      <c r="E135" s="24" t="s">
        <v>99</v>
      </c>
      <c r="F135" s="23" t="s">
        <v>29</v>
      </c>
      <c r="G135" s="23" t="s">
        <v>29</v>
      </c>
      <c r="H135" s="23" t="s">
        <v>97</v>
      </c>
      <c r="I135" s="23" t="s">
        <v>69</v>
      </c>
      <c r="J135" s="23" t="s">
        <v>117</v>
      </c>
      <c r="K135" s="23" t="s">
        <v>29</v>
      </c>
      <c r="L135" s="23" t="s">
        <v>29</v>
      </c>
      <c r="M135" s="23" t="s">
        <v>29</v>
      </c>
      <c r="N135" s="65" t="s">
        <v>98</v>
      </c>
      <c r="O135" s="23" t="s">
        <v>74</v>
      </c>
      <c r="P135" s="23" t="s">
        <v>136</v>
      </c>
      <c r="Q135" s="113" t="s">
        <v>75</v>
      </c>
      <c r="R135" s="113" t="s">
        <v>76</v>
      </c>
      <c r="S135" s="113">
        <v>425.5</v>
      </c>
      <c r="T135" s="113">
        <v>1</v>
      </c>
      <c r="U135" s="109">
        <f t="shared" si="27"/>
        <v>851</v>
      </c>
      <c r="V135" s="23" t="s">
        <v>29</v>
      </c>
      <c r="X135" s="61">
        <f>SUM(U134:U135)</f>
        <v>6406.25</v>
      </c>
      <c r="Y135" s="19">
        <f>X135/1000</f>
        <v>6.40625</v>
      </c>
    </row>
    <row r="136" spans="2:25" s="19" customFormat="1" ht="78.75" x14ac:dyDescent="0.25">
      <c r="B136" s="115" t="s">
        <v>163</v>
      </c>
      <c r="C136" s="118" t="s">
        <v>266</v>
      </c>
      <c r="D136" s="119" t="s">
        <v>267</v>
      </c>
      <c r="E136" s="24" t="s">
        <v>141</v>
      </c>
      <c r="F136" s="23" t="s">
        <v>29</v>
      </c>
      <c r="G136" s="23" t="s">
        <v>29</v>
      </c>
      <c r="H136" s="23" t="s">
        <v>97</v>
      </c>
      <c r="I136" s="23" t="s">
        <v>69</v>
      </c>
      <c r="J136" s="23" t="s">
        <v>117</v>
      </c>
      <c r="K136" s="23" t="s">
        <v>29</v>
      </c>
      <c r="L136" s="23" t="s">
        <v>29</v>
      </c>
      <c r="M136" s="23" t="s">
        <v>29</v>
      </c>
      <c r="N136" s="65" t="s">
        <v>98</v>
      </c>
      <c r="O136" s="23" t="s">
        <v>74</v>
      </c>
      <c r="P136" s="120">
        <v>0.31</v>
      </c>
      <c r="Q136" s="113" t="s">
        <v>105</v>
      </c>
      <c r="R136" s="126" t="s">
        <v>192</v>
      </c>
      <c r="S136" s="123">
        <v>4928</v>
      </c>
      <c r="T136" s="113">
        <v>1.25</v>
      </c>
      <c r="U136" s="109">
        <f t="shared" si="27"/>
        <v>1909.6</v>
      </c>
      <c r="V136" s="23" t="s">
        <v>29</v>
      </c>
      <c r="X136" s="61"/>
    </row>
    <row r="137" spans="2:25" s="19" customFormat="1" ht="78.75" x14ac:dyDescent="0.25">
      <c r="B137" s="115" t="s">
        <v>163</v>
      </c>
      <c r="C137" s="118" t="s">
        <v>266</v>
      </c>
      <c r="D137" s="119" t="s">
        <v>267</v>
      </c>
      <c r="E137" s="24" t="s">
        <v>147</v>
      </c>
      <c r="F137" s="23" t="s">
        <v>29</v>
      </c>
      <c r="G137" s="23" t="s">
        <v>29</v>
      </c>
      <c r="H137" s="23" t="s">
        <v>97</v>
      </c>
      <c r="I137" s="23" t="s">
        <v>69</v>
      </c>
      <c r="J137" s="23" t="s">
        <v>117</v>
      </c>
      <c r="K137" s="23" t="s">
        <v>29</v>
      </c>
      <c r="L137" s="23" t="s">
        <v>29</v>
      </c>
      <c r="M137" s="23" t="s">
        <v>29</v>
      </c>
      <c r="N137" s="65" t="s">
        <v>98</v>
      </c>
      <c r="O137" s="23" t="s">
        <v>74</v>
      </c>
      <c r="P137" s="120">
        <v>0.31</v>
      </c>
      <c r="Q137" s="113" t="s">
        <v>105</v>
      </c>
      <c r="R137" s="127" t="s">
        <v>195</v>
      </c>
      <c r="S137" s="123">
        <v>5258.19</v>
      </c>
      <c r="T137" s="113">
        <v>1</v>
      </c>
      <c r="U137" s="109">
        <f t="shared" si="27"/>
        <v>1630.0388999999998</v>
      </c>
      <c r="V137" s="23" t="s">
        <v>29</v>
      </c>
      <c r="X137" s="61"/>
    </row>
    <row r="138" spans="2:25" s="19" customFormat="1" ht="78.75" x14ac:dyDescent="0.25">
      <c r="B138" s="115" t="s">
        <v>163</v>
      </c>
      <c r="C138" s="118" t="s">
        <v>266</v>
      </c>
      <c r="D138" s="119" t="s">
        <v>267</v>
      </c>
      <c r="E138" s="24" t="s">
        <v>172</v>
      </c>
      <c r="F138" s="23" t="s">
        <v>29</v>
      </c>
      <c r="G138" s="23" t="s">
        <v>29</v>
      </c>
      <c r="H138" s="23" t="s">
        <v>97</v>
      </c>
      <c r="I138" s="23" t="s">
        <v>69</v>
      </c>
      <c r="J138" s="23" t="s">
        <v>117</v>
      </c>
      <c r="K138" s="23" t="s">
        <v>29</v>
      </c>
      <c r="L138" s="23" t="s">
        <v>29</v>
      </c>
      <c r="M138" s="23" t="s">
        <v>29</v>
      </c>
      <c r="N138" s="65" t="s">
        <v>98</v>
      </c>
      <c r="O138" s="23" t="s">
        <v>74</v>
      </c>
      <c r="P138" s="120">
        <v>0.06</v>
      </c>
      <c r="Q138" s="113" t="s">
        <v>125</v>
      </c>
      <c r="R138" s="126" t="s">
        <v>221</v>
      </c>
      <c r="S138" s="123">
        <v>56445.5</v>
      </c>
      <c r="T138" s="113">
        <v>1.25</v>
      </c>
      <c r="U138" s="109">
        <f t="shared" si="27"/>
        <v>4233.4124999999995</v>
      </c>
      <c r="V138" s="23" t="s">
        <v>29</v>
      </c>
      <c r="X138" s="61"/>
    </row>
    <row r="139" spans="2:25" s="19" customFormat="1" ht="78.75" x14ac:dyDescent="0.25">
      <c r="B139" s="115" t="s">
        <v>163</v>
      </c>
      <c r="C139" s="118" t="s">
        <v>266</v>
      </c>
      <c r="D139" s="119" t="s">
        <v>267</v>
      </c>
      <c r="E139" s="24" t="s">
        <v>107</v>
      </c>
      <c r="F139" s="23" t="s">
        <v>29</v>
      </c>
      <c r="G139" s="23" t="s">
        <v>29</v>
      </c>
      <c r="H139" s="23" t="s">
        <v>97</v>
      </c>
      <c r="I139" s="23" t="s">
        <v>69</v>
      </c>
      <c r="J139" s="23" t="s">
        <v>117</v>
      </c>
      <c r="K139" s="23" t="s">
        <v>29</v>
      </c>
      <c r="L139" s="23" t="s">
        <v>29</v>
      </c>
      <c r="M139" s="23" t="s">
        <v>29</v>
      </c>
      <c r="N139" s="65" t="s">
        <v>98</v>
      </c>
      <c r="O139" s="23" t="s">
        <v>74</v>
      </c>
      <c r="P139" s="23" t="s">
        <v>74</v>
      </c>
      <c r="Q139" s="113" t="s">
        <v>151</v>
      </c>
      <c r="R139" s="127" t="s">
        <v>106</v>
      </c>
      <c r="S139" s="123">
        <v>866.6</v>
      </c>
      <c r="T139" s="113">
        <v>1</v>
      </c>
      <c r="U139" s="109">
        <f t="shared" si="27"/>
        <v>866.6</v>
      </c>
      <c r="V139" s="23" t="s">
        <v>29</v>
      </c>
      <c r="X139" s="61">
        <f>SUM(U136:U139)</f>
        <v>8639.6513999999988</v>
      </c>
      <c r="Y139" s="19">
        <f>X139/1000</f>
        <v>8.6396513999999982</v>
      </c>
    </row>
    <row r="140" spans="2:25" s="19" customFormat="1" ht="63" x14ac:dyDescent="0.25">
      <c r="B140" s="115" t="s">
        <v>163</v>
      </c>
      <c r="C140" s="118" t="s">
        <v>268</v>
      </c>
      <c r="D140" s="119" t="s">
        <v>269</v>
      </c>
      <c r="E140" s="24" t="s">
        <v>182</v>
      </c>
      <c r="F140" s="23" t="s">
        <v>29</v>
      </c>
      <c r="G140" s="23" t="s">
        <v>29</v>
      </c>
      <c r="H140" s="23" t="s">
        <v>97</v>
      </c>
      <c r="I140" s="23" t="s">
        <v>69</v>
      </c>
      <c r="J140" s="23" t="s">
        <v>117</v>
      </c>
      <c r="K140" s="23" t="s">
        <v>29</v>
      </c>
      <c r="L140" s="23" t="s">
        <v>29</v>
      </c>
      <c r="M140" s="23" t="s">
        <v>29</v>
      </c>
      <c r="N140" s="65" t="s">
        <v>98</v>
      </c>
      <c r="O140" s="23" t="s">
        <v>74</v>
      </c>
      <c r="P140" s="23" t="s">
        <v>74</v>
      </c>
      <c r="Q140" s="113" t="s">
        <v>79</v>
      </c>
      <c r="R140" s="113" t="s">
        <v>250</v>
      </c>
      <c r="S140" s="123">
        <v>17548.490000000002</v>
      </c>
      <c r="T140" s="113">
        <v>1.25</v>
      </c>
      <c r="U140" s="109">
        <f t="shared" ref="U140:U149" si="28">S140*T140*P140</f>
        <v>21935.612500000003</v>
      </c>
      <c r="V140" s="23" t="s">
        <v>29</v>
      </c>
      <c r="X140" s="61"/>
    </row>
    <row r="141" spans="2:25" s="19" customFormat="1" ht="63" x14ac:dyDescent="0.25">
      <c r="B141" s="115" t="s">
        <v>163</v>
      </c>
      <c r="C141" s="118" t="s">
        <v>268</v>
      </c>
      <c r="D141" s="119" t="s">
        <v>269</v>
      </c>
      <c r="E141" s="24" t="s">
        <v>99</v>
      </c>
      <c r="F141" s="23" t="s">
        <v>29</v>
      </c>
      <c r="G141" s="23" t="s">
        <v>29</v>
      </c>
      <c r="H141" s="23" t="s">
        <v>97</v>
      </c>
      <c r="I141" s="23" t="s">
        <v>69</v>
      </c>
      <c r="J141" s="23" t="s">
        <v>117</v>
      </c>
      <c r="K141" s="23" t="s">
        <v>29</v>
      </c>
      <c r="L141" s="23" t="s">
        <v>29</v>
      </c>
      <c r="M141" s="23" t="s">
        <v>29</v>
      </c>
      <c r="N141" s="65" t="s">
        <v>98</v>
      </c>
      <c r="O141" s="23" t="s">
        <v>74</v>
      </c>
      <c r="P141" s="23" t="s">
        <v>74</v>
      </c>
      <c r="Q141" s="113" t="s">
        <v>75</v>
      </c>
      <c r="R141" s="113" t="s">
        <v>110</v>
      </c>
      <c r="S141" s="113">
        <v>2127.5100000000002</v>
      </c>
      <c r="T141" s="113">
        <v>1</v>
      </c>
      <c r="U141" s="23">
        <f t="shared" si="28"/>
        <v>2127.5100000000002</v>
      </c>
      <c r="V141" s="23" t="s">
        <v>29</v>
      </c>
      <c r="X141" s="61">
        <f>SUM(U140:U141)</f>
        <v>24063.122500000005</v>
      </c>
      <c r="Y141" s="19">
        <f>X141/1000</f>
        <v>24.063122500000006</v>
      </c>
    </row>
    <row r="142" spans="2:25" s="19" customFormat="1" ht="78.75" x14ac:dyDescent="0.25">
      <c r="B142" s="115" t="s">
        <v>163</v>
      </c>
      <c r="C142" s="118" t="s">
        <v>270</v>
      </c>
      <c r="D142" s="119" t="s">
        <v>271</v>
      </c>
      <c r="E142" s="24" t="s">
        <v>144</v>
      </c>
      <c r="F142" s="23" t="s">
        <v>29</v>
      </c>
      <c r="G142" s="23" t="s">
        <v>29</v>
      </c>
      <c r="H142" s="23" t="s">
        <v>97</v>
      </c>
      <c r="I142" s="23" t="s">
        <v>69</v>
      </c>
      <c r="J142" s="23" t="s">
        <v>120</v>
      </c>
      <c r="K142" s="23" t="s">
        <v>29</v>
      </c>
      <c r="L142" s="23" t="s">
        <v>29</v>
      </c>
      <c r="M142" s="23" t="s">
        <v>29</v>
      </c>
      <c r="N142" s="65" t="s">
        <v>98</v>
      </c>
      <c r="O142" s="23" t="s">
        <v>74</v>
      </c>
      <c r="P142" s="120">
        <v>0.42</v>
      </c>
      <c r="Q142" s="113" t="s">
        <v>105</v>
      </c>
      <c r="R142" s="126" t="s">
        <v>167</v>
      </c>
      <c r="S142" s="123">
        <v>1802.74</v>
      </c>
      <c r="T142" s="113">
        <v>1.25</v>
      </c>
      <c r="U142" s="109">
        <f t="shared" si="28"/>
        <v>946.43850000000009</v>
      </c>
      <c r="V142" s="23" t="s">
        <v>29</v>
      </c>
      <c r="X142" s="61"/>
    </row>
    <row r="143" spans="2:25" s="19" customFormat="1" ht="78.75" x14ac:dyDescent="0.25">
      <c r="B143" s="115" t="s">
        <v>163</v>
      </c>
      <c r="C143" s="118" t="s">
        <v>270</v>
      </c>
      <c r="D143" s="119" t="s">
        <v>271</v>
      </c>
      <c r="E143" s="24" t="s">
        <v>144</v>
      </c>
      <c r="F143" s="23" t="s">
        <v>29</v>
      </c>
      <c r="G143" s="23" t="s">
        <v>29</v>
      </c>
      <c r="H143" s="23" t="s">
        <v>97</v>
      </c>
      <c r="I143" s="23" t="s">
        <v>69</v>
      </c>
      <c r="J143" s="23" t="s">
        <v>120</v>
      </c>
      <c r="K143" s="23" t="s">
        <v>29</v>
      </c>
      <c r="L143" s="23" t="s">
        <v>29</v>
      </c>
      <c r="M143" s="23" t="s">
        <v>29</v>
      </c>
      <c r="N143" s="65" t="s">
        <v>98</v>
      </c>
      <c r="O143" s="23" t="s">
        <v>74</v>
      </c>
      <c r="P143" s="120">
        <v>0.52</v>
      </c>
      <c r="Q143" s="113" t="s">
        <v>105</v>
      </c>
      <c r="R143" s="126" t="s">
        <v>253</v>
      </c>
      <c r="S143" s="123">
        <v>658.18</v>
      </c>
      <c r="T143" s="113">
        <v>1.25</v>
      </c>
      <c r="U143" s="109">
        <f t="shared" si="28"/>
        <v>427.81699999999995</v>
      </c>
      <c r="V143" s="23" t="s">
        <v>29</v>
      </c>
      <c r="X143" s="61"/>
    </row>
    <row r="144" spans="2:25" s="19" customFormat="1" ht="78.75" x14ac:dyDescent="0.25">
      <c r="B144" s="115" t="s">
        <v>163</v>
      </c>
      <c r="C144" s="118" t="s">
        <v>270</v>
      </c>
      <c r="D144" s="119" t="s">
        <v>271</v>
      </c>
      <c r="E144" s="24" t="s">
        <v>147</v>
      </c>
      <c r="F144" s="23" t="s">
        <v>29</v>
      </c>
      <c r="G144" s="23" t="s">
        <v>29</v>
      </c>
      <c r="H144" s="23" t="s">
        <v>97</v>
      </c>
      <c r="I144" s="23" t="s">
        <v>69</v>
      </c>
      <c r="J144" s="23" t="s">
        <v>120</v>
      </c>
      <c r="K144" s="23" t="s">
        <v>29</v>
      </c>
      <c r="L144" s="23" t="s">
        <v>29</v>
      </c>
      <c r="M144" s="23" t="s">
        <v>29</v>
      </c>
      <c r="N144" s="65" t="s">
        <v>98</v>
      </c>
      <c r="O144" s="23" t="s">
        <v>74</v>
      </c>
      <c r="P144" s="120">
        <v>0.94</v>
      </c>
      <c r="Q144" s="113" t="s">
        <v>105</v>
      </c>
      <c r="R144" s="127" t="s">
        <v>168</v>
      </c>
      <c r="S144" s="123">
        <v>3355.08</v>
      </c>
      <c r="T144" s="113">
        <v>1</v>
      </c>
      <c r="U144" s="109">
        <f t="shared" si="28"/>
        <v>3153.7751999999996</v>
      </c>
      <c r="V144" s="23" t="s">
        <v>29</v>
      </c>
      <c r="X144" s="61"/>
    </row>
    <row r="145" spans="2:25" s="19" customFormat="1" ht="78.75" x14ac:dyDescent="0.25">
      <c r="B145" s="115" t="s">
        <v>163</v>
      </c>
      <c r="C145" s="118" t="s">
        <v>270</v>
      </c>
      <c r="D145" s="119" t="s">
        <v>271</v>
      </c>
      <c r="E145" s="24" t="s">
        <v>172</v>
      </c>
      <c r="F145" s="23" t="s">
        <v>29</v>
      </c>
      <c r="G145" s="23" t="s">
        <v>29</v>
      </c>
      <c r="H145" s="23" t="s">
        <v>97</v>
      </c>
      <c r="I145" s="23" t="s">
        <v>69</v>
      </c>
      <c r="J145" s="23" t="s">
        <v>120</v>
      </c>
      <c r="K145" s="23" t="s">
        <v>29</v>
      </c>
      <c r="L145" s="23" t="s">
        <v>29</v>
      </c>
      <c r="M145" s="23" t="s">
        <v>29</v>
      </c>
      <c r="N145" s="65" t="s">
        <v>98</v>
      </c>
      <c r="O145" s="23" t="s">
        <v>74</v>
      </c>
      <c r="P145" s="120">
        <v>0.08</v>
      </c>
      <c r="Q145" s="113" t="s">
        <v>125</v>
      </c>
      <c r="R145" s="126" t="s">
        <v>272</v>
      </c>
      <c r="S145" s="123">
        <v>87943.56</v>
      </c>
      <c r="T145" s="113">
        <v>1.25</v>
      </c>
      <c r="U145" s="109">
        <f t="shared" si="28"/>
        <v>8794.3559999999998</v>
      </c>
      <c r="V145" s="23" t="s">
        <v>29</v>
      </c>
      <c r="X145" s="61"/>
    </row>
    <row r="146" spans="2:25" s="19" customFormat="1" ht="78.75" x14ac:dyDescent="0.25">
      <c r="B146" s="115" t="s">
        <v>163</v>
      </c>
      <c r="C146" s="118" t="s">
        <v>270</v>
      </c>
      <c r="D146" s="119" t="s">
        <v>271</v>
      </c>
      <c r="E146" s="24" t="s">
        <v>172</v>
      </c>
      <c r="F146" s="23" t="s">
        <v>29</v>
      </c>
      <c r="G146" s="23" t="s">
        <v>29</v>
      </c>
      <c r="H146" s="23" t="s">
        <v>97</v>
      </c>
      <c r="I146" s="23" t="s">
        <v>69</v>
      </c>
      <c r="J146" s="23" t="s">
        <v>120</v>
      </c>
      <c r="K146" s="23" t="s">
        <v>29</v>
      </c>
      <c r="L146" s="23" t="s">
        <v>29</v>
      </c>
      <c r="M146" s="23" t="s">
        <v>29</v>
      </c>
      <c r="N146" s="65" t="s">
        <v>98</v>
      </c>
      <c r="O146" s="23" t="s">
        <v>74</v>
      </c>
      <c r="P146" s="120">
        <v>0.04</v>
      </c>
      <c r="Q146" s="113" t="s">
        <v>125</v>
      </c>
      <c r="R146" s="126" t="s">
        <v>227</v>
      </c>
      <c r="S146" s="123">
        <v>42200.72</v>
      </c>
      <c r="T146" s="113">
        <v>1.25</v>
      </c>
      <c r="U146" s="109">
        <f t="shared" ref="U146" si="29">S146*T146*P146</f>
        <v>2110.0360000000001</v>
      </c>
      <c r="V146" s="23" t="s">
        <v>29</v>
      </c>
      <c r="X146" s="61"/>
    </row>
    <row r="147" spans="2:25" s="19" customFormat="1" ht="78.75" x14ac:dyDescent="0.25">
      <c r="B147" s="115" t="s">
        <v>163</v>
      </c>
      <c r="C147" s="118" t="s">
        <v>270</v>
      </c>
      <c r="D147" s="119" t="s">
        <v>271</v>
      </c>
      <c r="E147" s="24" t="s">
        <v>172</v>
      </c>
      <c r="F147" s="23" t="s">
        <v>29</v>
      </c>
      <c r="G147" s="23" t="s">
        <v>29</v>
      </c>
      <c r="H147" s="23" t="s">
        <v>97</v>
      </c>
      <c r="I147" s="23" t="s">
        <v>69</v>
      </c>
      <c r="J147" s="23" t="s">
        <v>120</v>
      </c>
      <c r="K147" s="23" t="s">
        <v>29</v>
      </c>
      <c r="L147" s="23" t="s">
        <v>29</v>
      </c>
      <c r="M147" s="23" t="s">
        <v>29</v>
      </c>
      <c r="N147" s="65" t="s">
        <v>98</v>
      </c>
      <c r="O147" s="23" t="s">
        <v>74</v>
      </c>
      <c r="P147" s="120">
        <v>0.04</v>
      </c>
      <c r="Q147" s="113" t="s">
        <v>125</v>
      </c>
      <c r="R147" s="126" t="s">
        <v>273</v>
      </c>
      <c r="S147" s="123">
        <v>34428.800000000003</v>
      </c>
      <c r="T147" s="113">
        <v>1.25</v>
      </c>
      <c r="U147" s="109">
        <f t="shared" si="28"/>
        <v>1721.44</v>
      </c>
      <c r="V147" s="23" t="s">
        <v>29</v>
      </c>
      <c r="X147" s="61"/>
    </row>
    <row r="148" spans="2:25" s="19" customFormat="1" ht="78.75" x14ac:dyDescent="0.25">
      <c r="B148" s="115" t="s">
        <v>163</v>
      </c>
      <c r="C148" s="118" t="s">
        <v>270</v>
      </c>
      <c r="D148" s="119" t="s">
        <v>271</v>
      </c>
      <c r="E148" s="24" t="s">
        <v>107</v>
      </c>
      <c r="F148" s="23" t="s">
        <v>29</v>
      </c>
      <c r="G148" s="23" t="s">
        <v>29</v>
      </c>
      <c r="H148" s="23" t="s">
        <v>97</v>
      </c>
      <c r="I148" s="23" t="s">
        <v>69</v>
      </c>
      <c r="J148" s="23" t="s">
        <v>120</v>
      </c>
      <c r="K148" s="23" t="s">
        <v>29</v>
      </c>
      <c r="L148" s="23" t="s">
        <v>29</v>
      </c>
      <c r="M148" s="23" t="s">
        <v>29</v>
      </c>
      <c r="N148" s="65" t="s">
        <v>98</v>
      </c>
      <c r="O148" s="23" t="s">
        <v>74</v>
      </c>
      <c r="P148" s="23" t="s">
        <v>74</v>
      </c>
      <c r="Q148" s="113" t="s">
        <v>151</v>
      </c>
      <c r="R148" s="127" t="s">
        <v>106</v>
      </c>
      <c r="S148" s="123">
        <v>866.6</v>
      </c>
      <c r="T148" s="113">
        <v>1</v>
      </c>
      <c r="U148" s="109">
        <f t="shared" si="28"/>
        <v>866.6</v>
      </c>
      <c r="V148" s="23" t="s">
        <v>29</v>
      </c>
      <c r="X148" s="61"/>
    </row>
    <row r="149" spans="2:25" s="19" customFormat="1" ht="78.75" x14ac:dyDescent="0.25">
      <c r="B149" s="115" t="s">
        <v>163</v>
      </c>
      <c r="C149" s="118" t="s">
        <v>270</v>
      </c>
      <c r="D149" s="119" t="s">
        <v>271</v>
      </c>
      <c r="E149" s="24" t="s">
        <v>77</v>
      </c>
      <c r="F149" s="23" t="s">
        <v>29</v>
      </c>
      <c r="G149" s="23" t="s">
        <v>29</v>
      </c>
      <c r="H149" s="23" t="s">
        <v>97</v>
      </c>
      <c r="I149" s="23" t="s">
        <v>69</v>
      </c>
      <c r="J149" s="23" t="s">
        <v>120</v>
      </c>
      <c r="K149" s="23" t="s">
        <v>29</v>
      </c>
      <c r="L149" s="23" t="s">
        <v>29</v>
      </c>
      <c r="M149" s="23" t="s">
        <v>29</v>
      </c>
      <c r="N149" s="65" t="s">
        <v>98</v>
      </c>
      <c r="O149" s="23" t="s">
        <v>74</v>
      </c>
      <c r="P149" s="125">
        <v>6</v>
      </c>
      <c r="Q149" s="113" t="s">
        <v>78</v>
      </c>
      <c r="R149" s="126" t="s">
        <v>228</v>
      </c>
      <c r="S149" s="123">
        <v>49.19</v>
      </c>
      <c r="T149" s="113">
        <v>1.25</v>
      </c>
      <c r="U149" s="109">
        <f t="shared" si="28"/>
        <v>368.92499999999995</v>
      </c>
      <c r="V149" s="23" t="s">
        <v>29</v>
      </c>
      <c r="X149" s="60">
        <f>SUM(U142:U149)</f>
        <v>18389.387699999996</v>
      </c>
      <c r="Y149" s="19">
        <f>X149/1000</f>
        <v>18.389387699999997</v>
      </c>
    </row>
    <row r="150" spans="2:25" s="19" customFormat="1" ht="94.5" x14ac:dyDescent="0.25">
      <c r="B150" s="115" t="s">
        <v>163</v>
      </c>
      <c r="C150" s="118" t="s">
        <v>274</v>
      </c>
      <c r="D150" s="117" t="s">
        <v>275</v>
      </c>
      <c r="E150" s="24" t="s">
        <v>144</v>
      </c>
      <c r="F150" s="23" t="s">
        <v>29</v>
      </c>
      <c r="G150" s="23" t="s">
        <v>29</v>
      </c>
      <c r="H150" s="23" t="s">
        <v>97</v>
      </c>
      <c r="I150" s="23" t="s">
        <v>69</v>
      </c>
      <c r="J150" s="23" t="s">
        <v>120</v>
      </c>
      <c r="K150" s="23" t="s">
        <v>29</v>
      </c>
      <c r="L150" s="23" t="s">
        <v>29</v>
      </c>
      <c r="M150" s="23" t="s">
        <v>29</v>
      </c>
      <c r="N150" s="65" t="s">
        <v>98</v>
      </c>
      <c r="O150" s="23" t="s">
        <v>74</v>
      </c>
      <c r="P150" s="120">
        <v>1.24</v>
      </c>
      <c r="Q150" s="113" t="s">
        <v>105</v>
      </c>
      <c r="R150" s="126" t="s">
        <v>167</v>
      </c>
      <c r="S150" s="123">
        <v>1802.74</v>
      </c>
      <c r="T150" s="113">
        <v>1.25</v>
      </c>
      <c r="U150" s="109">
        <f t="shared" ref="U150:U163" si="30">S150*T150*P150</f>
        <v>2794.2470000000003</v>
      </c>
      <c r="V150" s="23" t="s">
        <v>29</v>
      </c>
      <c r="X150" s="61"/>
    </row>
    <row r="151" spans="2:25" s="19" customFormat="1" ht="94.5" x14ac:dyDescent="0.25">
      <c r="B151" s="115" t="s">
        <v>163</v>
      </c>
      <c r="C151" s="118" t="s">
        <v>274</v>
      </c>
      <c r="D151" s="117" t="s">
        <v>275</v>
      </c>
      <c r="E151" s="24" t="s">
        <v>144</v>
      </c>
      <c r="F151" s="23" t="s">
        <v>29</v>
      </c>
      <c r="G151" s="23" t="s">
        <v>29</v>
      </c>
      <c r="H151" s="23" t="s">
        <v>97</v>
      </c>
      <c r="I151" s="23" t="s">
        <v>69</v>
      </c>
      <c r="J151" s="23" t="s">
        <v>120</v>
      </c>
      <c r="K151" s="23" t="s">
        <v>29</v>
      </c>
      <c r="L151" s="23" t="s">
        <v>29</v>
      </c>
      <c r="M151" s="23" t="s">
        <v>29</v>
      </c>
      <c r="N151" s="65" t="s">
        <v>98</v>
      </c>
      <c r="O151" s="23" t="s">
        <v>74</v>
      </c>
      <c r="P151" s="120">
        <v>0.57999999999999996</v>
      </c>
      <c r="Q151" s="113" t="s">
        <v>105</v>
      </c>
      <c r="R151" s="126" t="s">
        <v>276</v>
      </c>
      <c r="S151" s="123">
        <v>658.18</v>
      </c>
      <c r="T151" s="113">
        <v>1.25</v>
      </c>
      <c r="U151" s="109">
        <f t="shared" si="30"/>
        <v>477.18049999999994</v>
      </c>
      <c r="V151" s="23" t="s">
        <v>29</v>
      </c>
      <c r="X151" s="61"/>
    </row>
    <row r="152" spans="2:25" s="19" customFormat="1" ht="94.5" x14ac:dyDescent="0.25">
      <c r="B152" s="115" t="s">
        <v>163</v>
      </c>
      <c r="C152" s="118" t="s">
        <v>274</v>
      </c>
      <c r="D152" s="117" t="s">
        <v>275</v>
      </c>
      <c r="E152" s="24" t="s">
        <v>147</v>
      </c>
      <c r="F152" s="23" t="s">
        <v>29</v>
      </c>
      <c r="G152" s="23" t="s">
        <v>29</v>
      </c>
      <c r="H152" s="23" t="s">
        <v>97</v>
      </c>
      <c r="I152" s="23" t="s">
        <v>69</v>
      </c>
      <c r="J152" s="23" t="s">
        <v>120</v>
      </c>
      <c r="K152" s="23" t="s">
        <v>29</v>
      </c>
      <c r="L152" s="23" t="s">
        <v>29</v>
      </c>
      <c r="M152" s="23" t="s">
        <v>29</v>
      </c>
      <c r="N152" s="65" t="s">
        <v>98</v>
      </c>
      <c r="O152" s="23" t="s">
        <v>74</v>
      </c>
      <c r="P152" s="120">
        <v>1.82</v>
      </c>
      <c r="Q152" s="113" t="s">
        <v>105</v>
      </c>
      <c r="R152" s="127" t="s">
        <v>168</v>
      </c>
      <c r="S152" s="123">
        <v>3355.08</v>
      </c>
      <c r="T152" s="113">
        <v>1</v>
      </c>
      <c r="U152" s="109">
        <f t="shared" si="30"/>
        <v>6106.2456000000002</v>
      </c>
      <c r="V152" s="23" t="s">
        <v>29</v>
      </c>
      <c r="X152" s="61"/>
    </row>
    <row r="153" spans="2:25" s="19" customFormat="1" ht="94.5" x14ac:dyDescent="0.25">
      <c r="B153" s="115" t="s">
        <v>163</v>
      </c>
      <c r="C153" s="118" t="s">
        <v>274</v>
      </c>
      <c r="D153" s="117" t="s">
        <v>275</v>
      </c>
      <c r="E153" s="24" t="s">
        <v>172</v>
      </c>
      <c r="F153" s="23" t="s">
        <v>29</v>
      </c>
      <c r="G153" s="23" t="s">
        <v>29</v>
      </c>
      <c r="H153" s="23" t="s">
        <v>97</v>
      </c>
      <c r="I153" s="23" t="s">
        <v>69</v>
      </c>
      <c r="J153" s="23" t="s">
        <v>120</v>
      </c>
      <c r="K153" s="23" t="s">
        <v>29</v>
      </c>
      <c r="L153" s="23" t="s">
        <v>29</v>
      </c>
      <c r="M153" s="23" t="s">
        <v>29</v>
      </c>
      <c r="N153" s="65" t="s">
        <v>98</v>
      </c>
      <c r="O153" s="23" t="s">
        <v>74</v>
      </c>
      <c r="P153" s="120">
        <v>0.12</v>
      </c>
      <c r="Q153" s="113" t="s">
        <v>125</v>
      </c>
      <c r="R153" s="126" t="s">
        <v>277</v>
      </c>
      <c r="S153" s="123">
        <v>142870.28</v>
      </c>
      <c r="T153" s="113">
        <v>1.25</v>
      </c>
      <c r="U153" s="109">
        <f t="shared" si="30"/>
        <v>21430.542000000001</v>
      </c>
      <c r="V153" s="23" t="s">
        <v>29</v>
      </c>
      <c r="X153" s="61"/>
    </row>
    <row r="154" spans="2:25" s="19" customFormat="1" ht="94.5" x14ac:dyDescent="0.25">
      <c r="B154" s="115" t="s">
        <v>163</v>
      </c>
      <c r="C154" s="118" t="s">
        <v>274</v>
      </c>
      <c r="D154" s="117" t="s">
        <v>275</v>
      </c>
      <c r="E154" s="24" t="s">
        <v>172</v>
      </c>
      <c r="F154" s="23" t="s">
        <v>29</v>
      </c>
      <c r="G154" s="23" t="s">
        <v>29</v>
      </c>
      <c r="H154" s="23" t="s">
        <v>97</v>
      </c>
      <c r="I154" s="23" t="s">
        <v>69</v>
      </c>
      <c r="J154" s="23" t="s">
        <v>120</v>
      </c>
      <c r="K154" s="23" t="s">
        <v>29</v>
      </c>
      <c r="L154" s="23" t="s">
        <v>29</v>
      </c>
      <c r="M154" s="23" t="s">
        <v>29</v>
      </c>
      <c r="N154" s="65" t="s">
        <v>98</v>
      </c>
      <c r="O154" s="23" t="s">
        <v>74</v>
      </c>
      <c r="P154" s="120">
        <v>0.04</v>
      </c>
      <c r="Q154" s="113" t="s">
        <v>125</v>
      </c>
      <c r="R154" s="126" t="s">
        <v>197</v>
      </c>
      <c r="S154" s="123">
        <v>34428.800000000003</v>
      </c>
      <c r="T154" s="113">
        <v>1.25</v>
      </c>
      <c r="U154" s="109">
        <f t="shared" si="30"/>
        <v>1721.44</v>
      </c>
      <c r="V154" s="23" t="s">
        <v>29</v>
      </c>
      <c r="X154" s="61"/>
    </row>
    <row r="155" spans="2:25" s="19" customFormat="1" ht="94.5" x14ac:dyDescent="0.25">
      <c r="B155" s="115" t="s">
        <v>163</v>
      </c>
      <c r="C155" s="118" t="s">
        <v>274</v>
      </c>
      <c r="D155" s="117" t="s">
        <v>275</v>
      </c>
      <c r="E155" s="24" t="s">
        <v>107</v>
      </c>
      <c r="F155" s="23" t="s">
        <v>29</v>
      </c>
      <c r="G155" s="23" t="s">
        <v>29</v>
      </c>
      <c r="H155" s="23" t="s">
        <v>97</v>
      </c>
      <c r="I155" s="23" t="s">
        <v>69</v>
      </c>
      <c r="J155" s="23" t="s">
        <v>120</v>
      </c>
      <c r="K155" s="23" t="s">
        <v>29</v>
      </c>
      <c r="L155" s="23" t="s">
        <v>29</v>
      </c>
      <c r="M155" s="23" t="s">
        <v>29</v>
      </c>
      <c r="N155" s="65" t="s">
        <v>98</v>
      </c>
      <c r="O155" s="23" t="s">
        <v>74</v>
      </c>
      <c r="P155" s="120">
        <v>1.82</v>
      </c>
      <c r="Q155" s="113" t="s">
        <v>151</v>
      </c>
      <c r="R155" s="127" t="s">
        <v>106</v>
      </c>
      <c r="S155" s="123">
        <v>866.6</v>
      </c>
      <c r="T155" s="113">
        <v>1</v>
      </c>
      <c r="U155" s="109">
        <f t="shared" si="30"/>
        <v>1577.212</v>
      </c>
      <c r="V155" s="23" t="s">
        <v>29</v>
      </c>
      <c r="X155" s="61"/>
    </row>
    <row r="156" spans="2:25" s="19" customFormat="1" ht="94.5" x14ac:dyDescent="0.25">
      <c r="B156" s="115" t="s">
        <v>163</v>
      </c>
      <c r="C156" s="118" t="s">
        <v>274</v>
      </c>
      <c r="D156" s="117" t="s">
        <v>275</v>
      </c>
      <c r="E156" s="24" t="s">
        <v>77</v>
      </c>
      <c r="F156" s="23" t="s">
        <v>29</v>
      </c>
      <c r="G156" s="23" t="s">
        <v>29</v>
      </c>
      <c r="H156" s="23" t="s">
        <v>97</v>
      </c>
      <c r="I156" s="23" t="s">
        <v>69</v>
      </c>
      <c r="J156" s="23" t="s">
        <v>120</v>
      </c>
      <c r="K156" s="23" t="s">
        <v>29</v>
      </c>
      <c r="L156" s="23" t="s">
        <v>29</v>
      </c>
      <c r="M156" s="23" t="s">
        <v>29</v>
      </c>
      <c r="N156" s="65" t="s">
        <v>98</v>
      </c>
      <c r="O156" s="23" t="s">
        <v>74</v>
      </c>
      <c r="P156" s="122">
        <v>6</v>
      </c>
      <c r="Q156" s="113" t="s">
        <v>78</v>
      </c>
      <c r="R156" s="126" t="s">
        <v>186</v>
      </c>
      <c r="S156" s="123">
        <v>94.69</v>
      </c>
      <c r="T156" s="113">
        <v>1.25</v>
      </c>
      <c r="U156" s="109">
        <f t="shared" si="30"/>
        <v>710.17499999999995</v>
      </c>
      <c r="V156" s="23" t="s">
        <v>29</v>
      </c>
      <c r="X156" s="60">
        <f>SUM(U150:U156)</f>
        <v>34817.042100000006</v>
      </c>
      <c r="Y156" s="19">
        <f>X156/1000</f>
        <v>34.817042100000009</v>
      </c>
    </row>
    <row r="157" spans="2:25" s="19" customFormat="1" ht="78.75" x14ac:dyDescent="0.25">
      <c r="B157" s="115" t="s">
        <v>163</v>
      </c>
      <c r="C157" s="118" t="s">
        <v>278</v>
      </c>
      <c r="D157" s="117" t="s">
        <v>279</v>
      </c>
      <c r="E157" s="24" t="s">
        <v>141</v>
      </c>
      <c r="F157" s="23" t="s">
        <v>29</v>
      </c>
      <c r="G157" s="23" t="s">
        <v>29</v>
      </c>
      <c r="H157" s="23" t="s">
        <v>97</v>
      </c>
      <c r="I157" s="23" t="s">
        <v>70</v>
      </c>
      <c r="J157" s="23" t="s">
        <v>117</v>
      </c>
      <c r="K157" s="23" t="s">
        <v>29</v>
      </c>
      <c r="L157" s="23" t="s">
        <v>29</v>
      </c>
      <c r="M157" s="23" t="s">
        <v>29</v>
      </c>
      <c r="N157" s="65" t="s">
        <v>98</v>
      </c>
      <c r="O157" s="23" t="s">
        <v>74</v>
      </c>
      <c r="P157" s="120">
        <v>1.6879999999999999</v>
      </c>
      <c r="Q157" s="113" t="s">
        <v>105</v>
      </c>
      <c r="R157" s="126" t="s">
        <v>280</v>
      </c>
      <c r="S157" s="123">
        <v>5802.05</v>
      </c>
      <c r="T157" s="113">
        <v>1.25</v>
      </c>
      <c r="U157" s="109">
        <f t="shared" si="30"/>
        <v>12242.325499999999</v>
      </c>
      <c r="V157" s="23" t="s">
        <v>29</v>
      </c>
      <c r="X157" s="61"/>
    </row>
    <row r="158" spans="2:25" s="19" customFormat="1" ht="78.75" x14ac:dyDescent="0.25">
      <c r="B158" s="115" t="s">
        <v>163</v>
      </c>
      <c r="C158" s="118" t="s">
        <v>278</v>
      </c>
      <c r="D158" s="117" t="s">
        <v>279</v>
      </c>
      <c r="E158" s="24" t="s">
        <v>147</v>
      </c>
      <c r="F158" s="23" t="s">
        <v>29</v>
      </c>
      <c r="G158" s="23" t="s">
        <v>29</v>
      </c>
      <c r="H158" s="23" t="s">
        <v>97</v>
      </c>
      <c r="I158" s="23" t="s">
        <v>70</v>
      </c>
      <c r="J158" s="23" t="s">
        <v>117</v>
      </c>
      <c r="K158" s="23" t="s">
        <v>29</v>
      </c>
      <c r="L158" s="23" t="s">
        <v>29</v>
      </c>
      <c r="M158" s="23" t="s">
        <v>29</v>
      </c>
      <c r="N158" s="65" t="s">
        <v>98</v>
      </c>
      <c r="O158" s="23" t="s">
        <v>74</v>
      </c>
      <c r="P158" s="120">
        <v>1.6879999999999999</v>
      </c>
      <c r="Q158" s="113" t="s">
        <v>105</v>
      </c>
      <c r="R158" s="127" t="s">
        <v>195</v>
      </c>
      <c r="S158" s="123">
        <v>5258.19</v>
      </c>
      <c r="T158" s="113">
        <v>1</v>
      </c>
      <c r="U158" s="109">
        <f t="shared" si="30"/>
        <v>8875.8247199999987</v>
      </c>
      <c r="V158" s="23" t="s">
        <v>29</v>
      </c>
      <c r="X158" s="61"/>
    </row>
    <row r="159" spans="2:25" s="19" customFormat="1" ht="78.75" x14ac:dyDescent="0.25">
      <c r="B159" s="115" t="s">
        <v>163</v>
      </c>
      <c r="C159" s="118" t="s">
        <v>278</v>
      </c>
      <c r="D159" s="117" t="s">
        <v>279</v>
      </c>
      <c r="E159" s="24" t="s">
        <v>172</v>
      </c>
      <c r="F159" s="23" t="s">
        <v>29</v>
      </c>
      <c r="G159" s="23" t="s">
        <v>29</v>
      </c>
      <c r="H159" s="23" t="s">
        <v>97</v>
      </c>
      <c r="I159" s="23" t="s">
        <v>70</v>
      </c>
      <c r="J159" s="23" t="s">
        <v>117</v>
      </c>
      <c r="K159" s="23" t="s">
        <v>29</v>
      </c>
      <c r="L159" s="23" t="s">
        <v>29</v>
      </c>
      <c r="M159" s="23" t="s">
        <v>29</v>
      </c>
      <c r="N159" s="65" t="s">
        <v>98</v>
      </c>
      <c r="O159" s="23" t="s">
        <v>74</v>
      </c>
      <c r="P159" s="120">
        <v>0.57999999999999996</v>
      </c>
      <c r="Q159" s="113" t="s">
        <v>125</v>
      </c>
      <c r="R159" s="126" t="s">
        <v>277</v>
      </c>
      <c r="S159" s="123">
        <v>142870.28</v>
      </c>
      <c r="T159" s="113">
        <v>1.25</v>
      </c>
      <c r="U159" s="109">
        <f t="shared" si="30"/>
        <v>103580.95299999999</v>
      </c>
      <c r="V159" s="23" t="s">
        <v>29</v>
      </c>
      <c r="X159" s="61"/>
    </row>
    <row r="160" spans="2:25" s="19" customFormat="1" ht="78.75" x14ac:dyDescent="0.25">
      <c r="B160" s="115" t="s">
        <v>163</v>
      </c>
      <c r="C160" s="118" t="s">
        <v>278</v>
      </c>
      <c r="D160" s="117" t="s">
        <v>279</v>
      </c>
      <c r="E160" s="24" t="s">
        <v>107</v>
      </c>
      <c r="F160" s="23" t="s">
        <v>29</v>
      </c>
      <c r="G160" s="23" t="s">
        <v>29</v>
      </c>
      <c r="H160" s="23" t="s">
        <v>97</v>
      </c>
      <c r="I160" s="23" t="s">
        <v>70</v>
      </c>
      <c r="J160" s="23" t="s">
        <v>117</v>
      </c>
      <c r="K160" s="23" t="s">
        <v>29</v>
      </c>
      <c r="L160" s="23" t="s">
        <v>29</v>
      </c>
      <c r="M160" s="23" t="s">
        <v>29</v>
      </c>
      <c r="N160" s="65" t="s">
        <v>98</v>
      </c>
      <c r="O160" s="23" t="s">
        <v>74</v>
      </c>
      <c r="P160" s="120">
        <v>1.6879999999999999</v>
      </c>
      <c r="Q160" s="113" t="s">
        <v>151</v>
      </c>
      <c r="R160" s="127" t="s">
        <v>106</v>
      </c>
      <c r="S160" s="123">
        <v>866.6</v>
      </c>
      <c r="T160" s="113">
        <v>1</v>
      </c>
      <c r="U160" s="109">
        <f t="shared" si="30"/>
        <v>1462.8208</v>
      </c>
      <c r="V160" s="23" t="s">
        <v>29</v>
      </c>
      <c r="X160" s="61">
        <f>SUM(U157:U160)</f>
        <v>126161.92401999999</v>
      </c>
      <c r="Y160" s="19">
        <f>X160/1000</f>
        <v>126.16192401999999</v>
      </c>
    </row>
    <row r="161" spans="2:25" s="19" customFormat="1" ht="31.5" x14ac:dyDescent="0.25">
      <c r="B161" s="115" t="s">
        <v>163</v>
      </c>
      <c r="C161" s="118" t="s">
        <v>281</v>
      </c>
      <c r="D161" s="117" t="s">
        <v>282</v>
      </c>
      <c r="E161" s="24" t="s">
        <v>152</v>
      </c>
      <c r="F161" s="23" t="s">
        <v>29</v>
      </c>
      <c r="G161" s="23" t="s">
        <v>29</v>
      </c>
      <c r="H161" s="23" t="s">
        <v>97</v>
      </c>
      <c r="I161" s="23" t="s">
        <v>70</v>
      </c>
      <c r="J161" s="23" t="s">
        <v>117</v>
      </c>
      <c r="K161" s="23" t="s">
        <v>29</v>
      </c>
      <c r="L161" s="23" t="s">
        <v>29</v>
      </c>
      <c r="M161" s="23" t="s">
        <v>29</v>
      </c>
      <c r="N161" s="65" t="s">
        <v>98</v>
      </c>
      <c r="O161" s="23" t="s">
        <v>74</v>
      </c>
      <c r="P161" s="23" t="s">
        <v>283</v>
      </c>
      <c r="Q161" s="113" t="s">
        <v>154</v>
      </c>
      <c r="R161" s="113" t="s">
        <v>155</v>
      </c>
      <c r="S161" s="113">
        <v>2222.1</v>
      </c>
      <c r="T161" s="113">
        <v>1.25</v>
      </c>
      <c r="U161" s="109">
        <f t="shared" si="30"/>
        <v>13888.125</v>
      </c>
      <c r="V161" s="23" t="s">
        <v>29</v>
      </c>
      <c r="X161" s="61"/>
    </row>
    <row r="162" spans="2:25" s="19" customFormat="1" ht="31.5" x14ac:dyDescent="0.25">
      <c r="B162" s="115" t="s">
        <v>163</v>
      </c>
      <c r="C162" s="118" t="s">
        <v>281</v>
      </c>
      <c r="D162" s="117" t="s">
        <v>282</v>
      </c>
      <c r="E162" s="24" t="s">
        <v>77</v>
      </c>
      <c r="F162" s="23" t="s">
        <v>29</v>
      </c>
      <c r="G162" s="23" t="s">
        <v>29</v>
      </c>
      <c r="H162" s="23" t="s">
        <v>97</v>
      </c>
      <c r="I162" s="23" t="s">
        <v>70</v>
      </c>
      <c r="J162" s="23" t="s">
        <v>117</v>
      </c>
      <c r="K162" s="23" t="s">
        <v>29</v>
      </c>
      <c r="L162" s="23" t="s">
        <v>29</v>
      </c>
      <c r="M162" s="23" t="s">
        <v>29</v>
      </c>
      <c r="N162" s="65" t="s">
        <v>98</v>
      </c>
      <c r="O162" s="23" t="s">
        <v>74</v>
      </c>
      <c r="P162" s="122">
        <v>5</v>
      </c>
      <c r="Q162" s="113" t="s">
        <v>78</v>
      </c>
      <c r="R162" s="126" t="s">
        <v>186</v>
      </c>
      <c r="S162" s="123">
        <v>94.69</v>
      </c>
      <c r="T162" s="113">
        <v>1.25</v>
      </c>
      <c r="U162" s="109">
        <f t="shared" ref="U162" si="31">S162*T162*P162</f>
        <v>591.8125</v>
      </c>
      <c r="V162" s="23" t="s">
        <v>29</v>
      </c>
      <c r="X162" s="60"/>
    </row>
    <row r="163" spans="2:25" s="19" customFormat="1" ht="47.25" x14ac:dyDescent="0.25">
      <c r="B163" s="115" t="s">
        <v>163</v>
      </c>
      <c r="C163" s="118" t="s">
        <v>281</v>
      </c>
      <c r="D163" s="117" t="s">
        <v>282</v>
      </c>
      <c r="E163" s="24" t="s">
        <v>99</v>
      </c>
      <c r="F163" s="23" t="s">
        <v>29</v>
      </c>
      <c r="G163" s="23" t="s">
        <v>29</v>
      </c>
      <c r="H163" s="23" t="s">
        <v>97</v>
      </c>
      <c r="I163" s="23" t="s">
        <v>70</v>
      </c>
      <c r="J163" s="23" t="s">
        <v>117</v>
      </c>
      <c r="K163" s="23" t="s">
        <v>29</v>
      </c>
      <c r="L163" s="23" t="s">
        <v>29</v>
      </c>
      <c r="M163" s="23" t="s">
        <v>29</v>
      </c>
      <c r="N163" s="65" t="s">
        <v>98</v>
      </c>
      <c r="O163" s="23" t="s">
        <v>74</v>
      </c>
      <c r="P163" s="23" t="s">
        <v>283</v>
      </c>
      <c r="Q163" s="113" t="s">
        <v>75</v>
      </c>
      <c r="R163" s="113" t="s">
        <v>76</v>
      </c>
      <c r="S163" s="113">
        <v>425.5</v>
      </c>
      <c r="T163" s="113">
        <v>1</v>
      </c>
      <c r="U163" s="109">
        <f t="shared" si="30"/>
        <v>2127.5</v>
      </c>
      <c r="V163" s="23" t="s">
        <v>29</v>
      </c>
      <c r="X163" s="61">
        <f>SUM(U161:U163)</f>
        <v>16607.4375</v>
      </c>
      <c r="Y163" s="19">
        <f>X163/1000</f>
        <v>16.6074375</v>
      </c>
    </row>
    <row r="164" spans="2:25" s="19" customFormat="1" ht="63" x14ac:dyDescent="0.25">
      <c r="B164" s="115" t="s">
        <v>163</v>
      </c>
      <c r="C164" s="118" t="s">
        <v>284</v>
      </c>
      <c r="D164" s="117" t="s">
        <v>285</v>
      </c>
      <c r="E164" s="24" t="s">
        <v>141</v>
      </c>
      <c r="F164" s="23" t="s">
        <v>29</v>
      </c>
      <c r="G164" s="23" t="s">
        <v>29</v>
      </c>
      <c r="H164" s="23" t="s">
        <v>97</v>
      </c>
      <c r="I164" s="23" t="s">
        <v>70</v>
      </c>
      <c r="J164" s="23" t="s">
        <v>117</v>
      </c>
      <c r="K164" s="23" t="s">
        <v>29</v>
      </c>
      <c r="L164" s="23" t="s">
        <v>29</v>
      </c>
      <c r="M164" s="23" t="s">
        <v>29</v>
      </c>
      <c r="N164" s="65" t="s">
        <v>98</v>
      </c>
      <c r="O164" s="23" t="s">
        <v>74</v>
      </c>
      <c r="P164" s="120">
        <v>0.41</v>
      </c>
      <c r="Q164" s="113" t="s">
        <v>105</v>
      </c>
      <c r="R164" s="126" t="s">
        <v>192</v>
      </c>
      <c r="S164" s="123">
        <v>4928</v>
      </c>
      <c r="T164" s="113">
        <v>1.25</v>
      </c>
      <c r="U164" s="109">
        <f t="shared" ref="U164:U167" si="32">S164*T164*P164</f>
        <v>2525.6</v>
      </c>
      <c r="V164" s="23" t="s">
        <v>29</v>
      </c>
      <c r="X164" s="61"/>
    </row>
    <row r="165" spans="2:25" s="19" customFormat="1" ht="63" x14ac:dyDescent="0.25">
      <c r="B165" s="115" t="s">
        <v>163</v>
      </c>
      <c r="C165" s="118" t="s">
        <v>284</v>
      </c>
      <c r="D165" s="117" t="s">
        <v>285</v>
      </c>
      <c r="E165" s="24" t="s">
        <v>147</v>
      </c>
      <c r="F165" s="23" t="s">
        <v>29</v>
      </c>
      <c r="G165" s="23" t="s">
        <v>29</v>
      </c>
      <c r="H165" s="23" t="s">
        <v>97</v>
      </c>
      <c r="I165" s="23" t="s">
        <v>70</v>
      </c>
      <c r="J165" s="23" t="s">
        <v>117</v>
      </c>
      <c r="K165" s="23" t="s">
        <v>29</v>
      </c>
      <c r="L165" s="23" t="s">
        <v>29</v>
      </c>
      <c r="M165" s="23" t="s">
        <v>29</v>
      </c>
      <c r="N165" s="65" t="s">
        <v>98</v>
      </c>
      <c r="O165" s="23" t="s">
        <v>74</v>
      </c>
      <c r="P165" s="120">
        <v>0.41</v>
      </c>
      <c r="Q165" s="113" t="s">
        <v>105</v>
      </c>
      <c r="R165" s="127" t="s">
        <v>195</v>
      </c>
      <c r="S165" s="123">
        <v>5258.19</v>
      </c>
      <c r="T165" s="113">
        <v>1</v>
      </c>
      <c r="U165" s="109">
        <f t="shared" si="32"/>
        <v>2155.8578999999995</v>
      </c>
      <c r="V165" s="23" t="s">
        <v>29</v>
      </c>
      <c r="X165" s="61"/>
    </row>
    <row r="166" spans="2:25" s="19" customFormat="1" ht="63" x14ac:dyDescent="0.25">
      <c r="B166" s="115" t="s">
        <v>163</v>
      </c>
      <c r="C166" s="118" t="s">
        <v>284</v>
      </c>
      <c r="D166" s="117" t="s">
        <v>285</v>
      </c>
      <c r="E166" s="24" t="s">
        <v>172</v>
      </c>
      <c r="F166" s="23" t="s">
        <v>29</v>
      </c>
      <c r="G166" s="23" t="s">
        <v>29</v>
      </c>
      <c r="H166" s="23" t="s">
        <v>97</v>
      </c>
      <c r="I166" s="23" t="s">
        <v>70</v>
      </c>
      <c r="J166" s="23" t="s">
        <v>117</v>
      </c>
      <c r="K166" s="23" t="s">
        <v>29</v>
      </c>
      <c r="L166" s="23" t="s">
        <v>29</v>
      </c>
      <c r="M166" s="23" t="s">
        <v>29</v>
      </c>
      <c r="N166" s="65" t="s">
        <v>98</v>
      </c>
      <c r="O166" s="23" t="s">
        <v>74</v>
      </c>
      <c r="P166" s="120">
        <v>0.05</v>
      </c>
      <c r="Q166" s="113" t="s">
        <v>125</v>
      </c>
      <c r="R166" s="126" t="s">
        <v>221</v>
      </c>
      <c r="S166" s="123">
        <v>56445.5</v>
      </c>
      <c r="T166" s="113">
        <v>1.25</v>
      </c>
      <c r="U166" s="109">
        <f t="shared" si="32"/>
        <v>3527.84375</v>
      </c>
      <c r="V166" s="23" t="s">
        <v>29</v>
      </c>
      <c r="X166" s="61"/>
    </row>
    <row r="167" spans="2:25" s="19" customFormat="1" ht="63" x14ac:dyDescent="0.25">
      <c r="B167" s="115" t="s">
        <v>163</v>
      </c>
      <c r="C167" s="118" t="s">
        <v>284</v>
      </c>
      <c r="D167" s="117" t="s">
        <v>285</v>
      </c>
      <c r="E167" s="24" t="s">
        <v>107</v>
      </c>
      <c r="F167" s="23" t="s">
        <v>29</v>
      </c>
      <c r="G167" s="23" t="s">
        <v>29</v>
      </c>
      <c r="H167" s="23" t="s">
        <v>97</v>
      </c>
      <c r="I167" s="23" t="s">
        <v>70</v>
      </c>
      <c r="J167" s="23" t="s">
        <v>117</v>
      </c>
      <c r="K167" s="23" t="s">
        <v>29</v>
      </c>
      <c r="L167" s="23" t="s">
        <v>29</v>
      </c>
      <c r="M167" s="23" t="s">
        <v>29</v>
      </c>
      <c r="N167" s="65" t="s">
        <v>98</v>
      </c>
      <c r="O167" s="23" t="s">
        <v>74</v>
      </c>
      <c r="P167" s="23" t="s">
        <v>74</v>
      </c>
      <c r="Q167" s="113" t="s">
        <v>151</v>
      </c>
      <c r="R167" s="127" t="s">
        <v>106</v>
      </c>
      <c r="S167" s="123">
        <v>866.6</v>
      </c>
      <c r="T167" s="113">
        <v>1</v>
      </c>
      <c r="U167" s="109">
        <f t="shared" si="32"/>
        <v>866.6</v>
      </c>
      <c r="V167" s="23" t="s">
        <v>29</v>
      </c>
      <c r="X167" s="61">
        <f>SUM(U164:U167)</f>
        <v>9075.9016499999998</v>
      </c>
      <c r="Y167" s="19">
        <f>X167/1000</f>
        <v>9.0759016500000005</v>
      </c>
    </row>
    <row r="168" spans="2:25" s="19" customFormat="1" ht="63" x14ac:dyDescent="0.25">
      <c r="B168" s="115" t="s">
        <v>163</v>
      </c>
      <c r="C168" s="118" t="s">
        <v>286</v>
      </c>
      <c r="D168" s="117" t="s">
        <v>287</v>
      </c>
      <c r="E168" s="24" t="s">
        <v>141</v>
      </c>
      <c r="F168" s="23" t="s">
        <v>29</v>
      </c>
      <c r="G168" s="23" t="s">
        <v>29</v>
      </c>
      <c r="H168" s="23" t="s">
        <v>97</v>
      </c>
      <c r="I168" s="23" t="s">
        <v>70</v>
      </c>
      <c r="J168" s="23" t="s">
        <v>117</v>
      </c>
      <c r="K168" s="23" t="s">
        <v>29</v>
      </c>
      <c r="L168" s="23" t="s">
        <v>29</v>
      </c>
      <c r="M168" s="23" t="s">
        <v>29</v>
      </c>
      <c r="N168" s="65" t="s">
        <v>98</v>
      </c>
      <c r="O168" s="23" t="s">
        <v>74</v>
      </c>
      <c r="P168" s="120">
        <v>0.57999999999999996</v>
      </c>
      <c r="Q168" s="113" t="s">
        <v>105</v>
      </c>
      <c r="R168" s="126" t="s">
        <v>192</v>
      </c>
      <c r="S168" s="123">
        <v>4928</v>
      </c>
      <c r="T168" s="113">
        <v>1.25</v>
      </c>
      <c r="U168" s="109">
        <f t="shared" ref="U168:U171" si="33">S168*T168*P168</f>
        <v>3572.7999999999997</v>
      </c>
      <c r="V168" s="23" t="s">
        <v>29</v>
      </c>
      <c r="X168" s="61"/>
    </row>
    <row r="169" spans="2:25" s="19" customFormat="1" ht="63" x14ac:dyDescent="0.25">
      <c r="B169" s="115" t="s">
        <v>163</v>
      </c>
      <c r="C169" s="118" t="s">
        <v>286</v>
      </c>
      <c r="D169" s="117" t="s">
        <v>287</v>
      </c>
      <c r="E169" s="24" t="s">
        <v>147</v>
      </c>
      <c r="F169" s="23" t="s">
        <v>29</v>
      </c>
      <c r="G169" s="23" t="s">
        <v>29</v>
      </c>
      <c r="H169" s="23" t="s">
        <v>97</v>
      </c>
      <c r="I169" s="23" t="s">
        <v>70</v>
      </c>
      <c r="J169" s="23" t="s">
        <v>117</v>
      </c>
      <c r="K169" s="23" t="s">
        <v>29</v>
      </c>
      <c r="L169" s="23" t="s">
        <v>29</v>
      </c>
      <c r="M169" s="23" t="s">
        <v>29</v>
      </c>
      <c r="N169" s="65" t="s">
        <v>98</v>
      </c>
      <c r="O169" s="23" t="s">
        <v>74</v>
      </c>
      <c r="P169" s="120">
        <v>0.57999999999999996</v>
      </c>
      <c r="Q169" s="113" t="s">
        <v>105</v>
      </c>
      <c r="R169" s="127" t="s">
        <v>195</v>
      </c>
      <c r="S169" s="123">
        <v>5258.19</v>
      </c>
      <c r="T169" s="113">
        <v>1</v>
      </c>
      <c r="U169" s="109">
        <f t="shared" si="33"/>
        <v>3049.7501999999995</v>
      </c>
      <c r="V169" s="23" t="s">
        <v>29</v>
      </c>
      <c r="X169" s="61"/>
    </row>
    <row r="170" spans="2:25" s="19" customFormat="1" ht="63" x14ac:dyDescent="0.25">
      <c r="B170" s="115" t="s">
        <v>163</v>
      </c>
      <c r="C170" s="118" t="s">
        <v>286</v>
      </c>
      <c r="D170" s="117" t="s">
        <v>287</v>
      </c>
      <c r="E170" s="24" t="s">
        <v>172</v>
      </c>
      <c r="F170" s="23" t="s">
        <v>29</v>
      </c>
      <c r="G170" s="23" t="s">
        <v>29</v>
      </c>
      <c r="H170" s="23" t="s">
        <v>97</v>
      </c>
      <c r="I170" s="23" t="s">
        <v>70</v>
      </c>
      <c r="J170" s="23" t="s">
        <v>117</v>
      </c>
      <c r="K170" s="23" t="s">
        <v>29</v>
      </c>
      <c r="L170" s="23" t="s">
        <v>29</v>
      </c>
      <c r="M170" s="23" t="s">
        <v>29</v>
      </c>
      <c r="N170" s="65" t="s">
        <v>98</v>
      </c>
      <c r="O170" s="23" t="s">
        <v>74</v>
      </c>
      <c r="P170" s="120">
        <v>0.28000000000000003</v>
      </c>
      <c r="Q170" s="113" t="s">
        <v>125</v>
      </c>
      <c r="R170" s="126" t="s">
        <v>221</v>
      </c>
      <c r="S170" s="123">
        <v>56445.5</v>
      </c>
      <c r="T170" s="113">
        <v>1.25</v>
      </c>
      <c r="U170" s="109">
        <f t="shared" si="33"/>
        <v>19755.925000000003</v>
      </c>
      <c r="V170" s="23" t="s">
        <v>29</v>
      </c>
      <c r="X170" s="61"/>
    </row>
    <row r="171" spans="2:25" s="19" customFormat="1" ht="63" x14ac:dyDescent="0.25">
      <c r="B171" s="115" t="s">
        <v>163</v>
      </c>
      <c r="C171" s="118" t="s">
        <v>286</v>
      </c>
      <c r="D171" s="117" t="s">
        <v>287</v>
      </c>
      <c r="E171" s="24" t="s">
        <v>107</v>
      </c>
      <c r="F171" s="23" t="s">
        <v>29</v>
      </c>
      <c r="G171" s="23" t="s">
        <v>29</v>
      </c>
      <c r="H171" s="23" t="s">
        <v>97</v>
      </c>
      <c r="I171" s="23" t="s">
        <v>70</v>
      </c>
      <c r="J171" s="23" t="s">
        <v>117</v>
      </c>
      <c r="K171" s="23" t="s">
        <v>29</v>
      </c>
      <c r="L171" s="23" t="s">
        <v>29</v>
      </c>
      <c r="M171" s="23" t="s">
        <v>29</v>
      </c>
      <c r="N171" s="65" t="s">
        <v>98</v>
      </c>
      <c r="O171" s="23" t="s">
        <v>74</v>
      </c>
      <c r="P171" s="23" t="s">
        <v>74</v>
      </c>
      <c r="Q171" s="113" t="s">
        <v>151</v>
      </c>
      <c r="R171" s="127" t="s">
        <v>106</v>
      </c>
      <c r="S171" s="123">
        <v>866.6</v>
      </c>
      <c r="T171" s="113">
        <v>1</v>
      </c>
      <c r="U171" s="109">
        <f t="shared" si="33"/>
        <v>866.6</v>
      </c>
      <c r="V171" s="23" t="s">
        <v>29</v>
      </c>
      <c r="X171" s="61">
        <f>SUM(U168:U171)</f>
        <v>27245.075199999999</v>
      </c>
      <c r="Y171" s="19">
        <f>X171/1000</f>
        <v>27.245075199999999</v>
      </c>
    </row>
    <row r="172" spans="2:25" s="19" customFormat="1" ht="78.75" x14ac:dyDescent="0.25">
      <c r="B172" s="115" t="s">
        <v>163</v>
      </c>
      <c r="C172" s="118" t="s">
        <v>288</v>
      </c>
      <c r="D172" s="117" t="s">
        <v>289</v>
      </c>
      <c r="E172" s="24" t="s">
        <v>141</v>
      </c>
      <c r="F172" s="23" t="s">
        <v>29</v>
      </c>
      <c r="G172" s="23" t="s">
        <v>29</v>
      </c>
      <c r="H172" s="23" t="s">
        <v>97</v>
      </c>
      <c r="I172" s="23" t="s">
        <v>71</v>
      </c>
      <c r="J172" s="23" t="s">
        <v>117</v>
      </c>
      <c r="K172" s="23" t="s">
        <v>29</v>
      </c>
      <c r="L172" s="23" t="s">
        <v>29</v>
      </c>
      <c r="M172" s="23" t="s">
        <v>29</v>
      </c>
      <c r="N172" s="65" t="s">
        <v>98</v>
      </c>
      <c r="O172" s="23" t="s">
        <v>74</v>
      </c>
      <c r="P172" s="120">
        <v>0.79400000000000004</v>
      </c>
      <c r="Q172" s="113" t="s">
        <v>105</v>
      </c>
      <c r="R172" s="126" t="s">
        <v>192</v>
      </c>
      <c r="S172" s="123">
        <v>4928</v>
      </c>
      <c r="T172" s="113">
        <v>1.25</v>
      </c>
      <c r="U172" s="109">
        <f t="shared" ref="U172:U180" si="34">S172*T172*P172</f>
        <v>4891.04</v>
      </c>
      <c r="V172" s="23" t="s">
        <v>29</v>
      </c>
      <c r="X172" s="61"/>
    </row>
    <row r="173" spans="2:25" s="19" customFormat="1" ht="78.75" x14ac:dyDescent="0.25">
      <c r="B173" s="115" t="s">
        <v>163</v>
      </c>
      <c r="C173" s="118" t="s">
        <v>288</v>
      </c>
      <c r="D173" s="117" t="s">
        <v>289</v>
      </c>
      <c r="E173" s="24" t="s">
        <v>147</v>
      </c>
      <c r="F173" s="23" t="s">
        <v>29</v>
      </c>
      <c r="G173" s="23" t="s">
        <v>29</v>
      </c>
      <c r="H173" s="23" t="s">
        <v>97</v>
      </c>
      <c r="I173" s="23" t="s">
        <v>71</v>
      </c>
      <c r="J173" s="23" t="s">
        <v>117</v>
      </c>
      <c r="K173" s="23" t="s">
        <v>29</v>
      </c>
      <c r="L173" s="23" t="s">
        <v>29</v>
      </c>
      <c r="M173" s="23" t="s">
        <v>29</v>
      </c>
      <c r="N173" s="65" t="s">
        <v>98</v>
      </c>
      <c r="O173" s="23" t="s">
        <v>74</v>
      </c>
      <c r="P173" s="120">
        <v>0.79400000000000004</v>
      </c>
      <c r="Q173" s="113" t="s">
        <v>105</v>
      </c>
      <c r="R173" s="127" t="s">
        <v>195</v>
      </c>
      <c r="S173" s="123">
        <v>5258.19</v>
      </c>
      <c r="T173" s="113">
        <v>1</v>
      </c>
      <c r="U173" s="109">
        <f t="shared" si="34"/>
        <v>4175.0028599999996</v>
      </c>
      <c r="V173" s="23" t="s">
        <v>29</v>
      </c>
      <c r="X173" s="61"/>
    </row>
    <row r="174" spans="2:25" s="19" customFormat="1" ht="78.75" x14ac:dyDescent="0.25">
      <c r="B174" s="115" t="s">
        <v>163</v>
      </c>
      <c r="C174" s="118" t="s">
        <v>288</v>
      </c>
      <c r="D174" s="117" t="s">
        <v>289</v>
      </c>
      <c r="E174" s="24" t="s">
        <v>172</v>
      </c>
      <c r="F174" s="23" t="s">
        <v>29</v>
      </c>
      <c r="G174" s="23" t="s">
        <v>29</v>
      </c>
      <c r="H174" s="23" t="s">
        <v>97</v>
      </c>
      <c r="I174" s="23" t="s">
        <v>71</v>
      </c>
      <c r="J174" s="23" t="s">
        <v>117</v>
      </c>
      <c r="K174" s="23" t="s">
        <v>29</v>
      </c>
      <c r="L174" s="23" t="s">
        <v>29</v>
      </c>
      <c r="M174" s="23" t="s">
        <v>29</v>
      </c>
      <c r="N174" s="65" t="s">
        <v>98</v>
      </c>
      <c r="O174" s="23" t="s">
        <v>74</v>
      </c>
      <c r="P174" s="120">
        <v>0.08</v>
      </c>
      <c r="Q174" s="113" t="s">
        <v>125</v>
      </c>
      <c r="R174" s="126" t="s">
        <v>221</v>
      </c>
      <c r="S174" s="123">
        <v>56445.5</v>
      </c>
      <c r="T174" s="113">
        <v>1.25</v>
      </c>
      <c r="U174" s="109">
        <f t="shared" si="34"/>
        <v>5644.55</v>
      </c>
      <c r="V174" s="23" t="s">
        <v>29</v>
      </c>
      <c r="X174" s="61"/>
    </row>
    <row r="175" spans="2:25" s="19" customFormat="1" ht="78.75" x14ac:dyDescent="0.25">
      <c r="B175" s="115" t="s">
        <v>163</v>
      </c>
      <c r="C175" s="118" t="s">
        <v>288</v>
      </c>
      <c r="D175" s="117" t="s">
        <v>289</v>
      </c>
      <c r="E175" s="24" t="s">
        <v>107</v>
      </c>
      <c r="F175" s="23" t="s">
        <v>29</v>
      </c>
      <c r="G175" s="23" t="s">
        <v>29</v>
      </c>
      <c r="H175" s="23" t="s">
        <v>97</v>
      </c>
      <c r="I175" s="23" t="s">
        <v>71</v>
      </c>
      <c r="J175" s="23" t="s">
        <v>117</v>
      </c>
      <c r="K175" s="23" t="s">
        <v>29</v>
      </c>
      <c r="L175" s="23" t="s">
        <v>29</v>
      </c>
      <c r="M175" s="23" t="s">
        <v>29</v>
      </c>
      <c r="N175" s="65" t="s">
        <v>98</v>
      </c>
      <c r="O175" s="23" t="s">
        <v>74</v>
      </c>
      <c r="P175" s="23" t="s">
        <v>74</v>
      </c>
      <c r="Q175" s="113" t="s">
        <v>151</v>
      </c>
      <c r="R175" s="127" t="s">
        <v>106</v>
      </c>
      <c r="S175" s="123">
        <v>866.6</v>
      </c>
      <c r="T175" s="113">
        <v>1</v>
      </c>
      <c r="U175" s="109">
        <f t="shared" si="34"/>
        <v>866.6</v>
      </c>
      <c r="V175" s="23" t="s">
        <v>29</v>
      </c>
      <c r="X175" s="61">
        <f>SUM(U172:U175)</f>
        <v>15577.192860000001</v>
      </c>
      <c r="Y175" s="19">
        <f>X175/1000</f>
        <v>15.57719286</v>
      </c>
    </row>
    <row r="176" spans="2:25" s="19" customFormat="1" ht="31.5" x14ac:dyDescent="0.25">
      <c r="B176" s="115" t="s">
        <v>163</v>
      </c>
      <c r="C176" s="118" t="s">
        <v>290</v>
      </c>
      <c r="D176" s="117" t="s">
        <v>291</v>
      </c>
      <c r="E176" s="24" t="s">
        <v>152</v>
      </c>
      <c r="F176" s="23" t="s">
        <v>29</v>
      </c>
      <c r="G176" s="23" t="s">
        <v>29</v>
      </c>
      <c r="H176" s="23" t="s">
        <v>97</v>
      </c>
      <c r="I176" s="23" t="s">
        <v>71</v>
      </c>
      <c r="J176" s="23" t="s">
        <v>117</v>
      </c>
      <c r="K176" s="23" t="s">
        <v>29</v>
      </c>
      <c r="L176" s="23" t="s">
        <v>29</v>
      </c>
      <c r="M176" s="23" t="s">
        <v>29</v>
      </c>
      <c r="N176" s="65" t="s">
        <v>98</v>
      </c>
      <c r="O176" s="23" t="s">
        <v>74</v>
      </c>
      <c r="P176" s="23" t="s">
        <v>74</v>
      </c>
      <c r="Q176" s="113" t="s">
        <v>154</v>
      </c>
      <c r="R176" s="113" t="s">
        <v>155</v>
      </c>
      <c r="S176" s="113">
        <v>2222.1</v>
      </c>
      <c r="T176" s="113">
        <v>1.25</v>
      </c>
      <c r="U176" s="109">
        <f t="shared" si="34"/>
        <v>2777.625</v>
      </c>
      <c r="V176" s="23" t="s">
        <v>29</v>
      </c>
      <c r="X176" s="61"/>
    </row>
    <row r="177" spans="2:25" s="19" customFormat="1" ht="31.5" x14ac:dyDescent="0.25">
      <c r="B177" s="115" t="s">
        <v>163</v>
      </c>
      <c r="C177" s="118" t="s">
        <v>290</v>
      </c>
      <c r="D177" s="117" t="s">
        <v>291</v>
      </c>
      <c r="E177" s="24" t="s">
        <v>77</v>
      </c>
      <c r="F177" s="23" t="s">
        <v>29</v>
      </c>
      <c r="G177" s="23" t="s">
        <v>29</v>
      </c>
      <c r="H177" s="23" t="s">
        <v>97</v>
      </c>
      <c r="I177" s="23" t="s">
        <v>71</v>
      </c>
      <c r="J177" s="23" t="s">
        <v>117</v>
      </c>
      <c r="K177" s="23" t="s">
        <v>29</v>
      </c>
      <c r="L177" s="23" t="s">
        <v>29</v>
      </c>
      <c r="M177" s="23" t="s">
        <v>29</v>
      </c>
      <c r="N177" s="65" t="s">
        <v>98</v>
      </c>
      <c r="O177" s="23" t="s">
        <v>74</v>
      </c>
      <c r="P177" s="122">
        <v>3</v>
      </c>
      <c r="Q177" s="113" t="s">
        <v>78</v>
      </c>
      <c r="R177" s="126" t="s">
        <v>186</v>
      </c>
      <c r="S177" s="123">
        <v>94.69</v>
      </c>
      <c r="T177" s="113">
        <v>1.25</v>
      </c>
      <c r="U177" s="109">
        <f t="shared" si="34"/>
        <v>355.08749999999998</v>
      </c>
      <c r="V177" s="23" t="s">
        <v>29</v>
      </c>
      <c r="X177" s="60"/>
    </row>
    <row r="178" spans="2:25" s="19" customFormat="1" ht="47.25" x14ac:dyDescent="0.25">
      <c r="B178" s="115" t="s">
        <v>163</v>
      </c>
      <c r="C178" s="118" t="s">
        <v>290</v>
      </c>
      <c r="D178" s="117" t="s">
        <v>291</v>
      </c>
      <c r="E178" s="24" t="s">
        <v>99</v>
      </c>
      <c r="F178" s="23" t="s">
        <v>29</v>
      </c>
      <c r="G178" s="23" t="s">
        <v>29</v>
      </c>
      <c r="H178" s="23" t="s">
        <v>97</v>
      </c>
      <c r="I178" s="23" t="s">
        <v>71</v>
      </c>
      <c r="J178" s="23" t="s">
        <v>117</v>
      </c>
      <c r="K178" s="23" t="s">
        <v>29</v>
      </c>
      <c r="L178" s="23" t="s">
        <v>29</v>
      </c>
      <c r="M178" s="23" t="s">
        <v>29</v>
      </c>
      <c r="N178" s="65" t="s">
        <v>98</v>
      </c>
      <c r="O178" s="23" t="s">
        <v>74</v>
      </c>
      <c r="P178" s="23" t="s">
        <v>74</v>
      </c>
      <c r="Q178" s="113" t="s">
        <v>75</v>
      </c>
      <c r="R178" s="113" t="s">
        <v>76</v>
      </c>
      <c r="S178" s="113">
        <v>425.5</v>
      </c>
      <c r="T178" s="113">
        <v>1</v>
      </c>
      <c r="U178" s="109">
        <f t="shared" si="34"/>
        <v>425.5</v>
      </c>
      <c r="V178" s="23" t="s">
        <v>29</v>
      </c>
      <c r="X178" s="61">
        <f>SUM(U176:U178)</f>
        <v>3558.2125000000001</v>
      </c>
      <c r="Y178" s="19">
        <f>X178/1000</f>
        <v>3.5582125000000002</v>
      </c>
    </row>
    <row r="179" spans="2:25" s="19" customFormat="1" ht="78.75" x14ac:dyDescent="0.25">
      <c r="B179" s="115" t="s">
        <v>163</v>
      </c>
      <c r="C179" s="118" t="s">
        <v>292</v>
      </c>
      <c r="D179" s="117" t="s">
        <v>293</v>
      </c>
      <c r="E179" s="24" t="s">
        <v>156</v>
      </c>
      <c r="F179" s="23" t="s">
        <v>29</v>
      </c>
      <c r="G179" s="23" t="s">
        <v>29</v>
      </c>
      <c r="H179" s="23" t="s">
        <v>97</v>
      </c>
      <c r="I179" s="23" t="s">
        <v>71</v>
      </c>
      <c r="J179" s="23" t="s">
        <v>117</v>
      </c>
      <c r="K179" s="23" t="s">
        <v>29</v>
      </c>
      <c r="L179" s="23" t="s">
        <v>29</v>
      </c>
      <c r="M179" s="23" t="s">
        <v>29</v>
      </c>
      <c r="N179" s="65" t="s">
        <v>98</v>
      </c>
      <c r="O179" s="23" t="s">
        <v>74</v>
      </c>
      <c r="P179" s="23" t="s">
        <v>74</v>
      </c>
      <c r="Q179" s="113" t="s">
        <v>79</v>
      </c>
      <c r="R179" s="113" t="s">
        <v>218</v>
      </c>
      <c r="S179" s="123">
        <v>3840.03</v>
      </c>
      <c r="T179" s="113">
        <v>1.25</v>
      </c>
      <c r="U179" s="109">
        <f t="shared" si="34"/>
        <v>4800.0375000000004</v>
      </c>
      <c r="V179" s="23" t="s">
        <v>29</v>
      </c>
      <c r="X179" s="61"/>
    </row>
    <row r="180" spans="2:25" s="19" customFormat="1" ht="78.75" x14ac:dyDescent="0.25">
      <c r="B180" s="115" t="s">
        <v>163</v>
      </c>
      <c r="C180" s="118" t="s">
        <v>292</v>
      </c>
      <c r="D180" s="117" t="s">
        <v>293</v>
      </c>
      <c r="E180" s="24" t="s">
        <v>99</v>
      </c>
      <c r="F180" s="23" t="s">
        <v>29</v>
      </c>
      <c r="G180" s="23" t="s">
        <v>29</v>
      </c>
      <c r="H180" s="23" t="s">
        <v>97</v>
      </c>
      <c r="I180" s="23" t="s">
        <v>71</v>
      </c>
      <c r="J180" s="23" t="s">
        <v>117</v>
      </c>
      <c r="K180" s="23" t="s">
        <v>29</v>
      </c>
      <c r="L180" s="23" t="s">
        <v>29</v>
      </c>
      <c r="M180" s="23" t="s">
        <v>29</v>
      </c>
      <c r="N180" s="65" t="s">
        <v>98</v>
      </c>
      <c r="O180" s="23" t="s">
        <v>74</v>
      </c>
      <c r="P180" s="23" t="s">
        <v>74</v>
      </c>
      <c r="Q180" s="113" t="s">
        <v>75</v>
      </c>
      <c r="R180" s="113" t="s">
        <v>76</v>
      </c>
      <c r="S180" s="113">
        <v>425.5</v>
      </c>
      <c r="T180" s="113">
        <v>1</v>
      </c>
      <c r="U180" s="109">
        <f t="shared" si="34"/>
        <v>425.5</v>
      </c>
      <c r="V180" s="23" t="s">
        <v>29</v>
      </c>
      <c r="X180" s="61">
        <f>SUM(U179:U180)</f>
        <v>5225.5375000000004</v>
      </c>
      <c r="Y180" s="19">
        <f>X180/1000</f>
        <v>5.2255375000000006</v>
      </c>
    </row>
    <row r="181" spans="2:25" s="19" customFormat="1" ht="94.5" x14ac:dyDescent="0.25">
      <c r="B181" s="115" t="s">
        <v>163</v>
      </c>
      <c r="C181" s="118" t="s">
        <v>294</v>
      </c>
      <c r="D181" s="117" t="s">
        <v>295</v>
      </c>
      <c r="E181" s="24" t="s">
        <v>172</v>
      </c>
      <c r="F181" s="23" t="s">
        <v>29</v>
      </c>
      <c r="G181" s="23" t="s">
        <v>29</v>
      </c>
      <c r="H181" s="23" t="s">
        <v>97</v>
      </c>
      <c r="I181" s="23" t="s">
        <v>71</v>
      </c>
      <c r="J181" s="23" t="s">
        <v>117</v>
      </c>
      <c r="K181" s="23" t="s">
        <v>29</v>
      </c>
      <c r="L181" s="23" t="s">
        <v>29</v>
      </c>
      <c r="M181" s="23" t="s">
        <v>29</v>
      </c>
      <c r="N181" s="65" t="s">
        <v>98</v>
      </c>
      <c r="O181" s="23" t="s">
        <v>74</v>
      </c>
      <c r="P181" s="120">
        <v>0.155</v>
      </c>
      <c r="Q181" s="113" t="s">
        <v>125</v>
      </c>
      <c r="R181" s="126" t="s">
        <v>277</v>
      </c>
      <c r="S181" s="123">
        <v>142870.28</v>
      </c>
      <c r="T181" s="113">
        <v>1.25</v>
      </c>
      <c r="U181" s="109">
        <f t="shared" ref="U181:U198" si="35">S181*T181*P181</f>
        <v>27681.116750000001</v>
      </c>
      <c r="V181" s="23" t="s">
        <v>29</v>
      </c>
      <c r="X181" s="61"/>
    </row>
    <row r="182" spans="2:25" s="19" customFormat="1" ht="94.5" x14ac:dyDescent="0.25">
      <c r="B182" s="115" t="s">
        <v>163</v>
      </c>
      <c r="C182" s="118" t="s">
        <v>294</v>
      </c>
      <c r="D182" s="117" t="s">
        <v>295</v>
      </c>
      <c r="E182" s="24" t="s">
        <v>107</v>
      </c>
      <c r="F182" s="23" t="s">
        <v>29</v>
      </c>
      <c r="G182" s="23" t="s">
        <v>29</v>
      </c>
      <c r="H182" s="23" t="s">
        <v>97</v>
      </c>
      <c r="I182" s="23" t="s">
        <v>71</v>
      </c>
      <c r="J182" s="23" t="s">
        <v>117</v>
      </c>
      <c r="K182" s="23" t="s">
        <v>29</v>
      </c>
      <c r="L182" s="23" t="s">
        <v>29</v>
      </c>
      <c r="M182" s="23" t="s">
        <v>29</v>
      </c>
      <c r="N182" s="65" t="s">
        <v>98</v>
      </c>
      <c r="O182" s="23" t="s">
        <v>74</v>
      </c>
      <c r="P182" s="23" t="s">
        <v>74</v>
      </c>
      <c r="Q182" s="113" t="s">
        <v>151</v>
      </c>
      <c r="R182" s="127" t="s">
        <v>106</v>
      </c>
      <c r="S182" s="123">
        <v>866.6</v>
      </c>
      <c r="T182" s="113">
        <v>1</v>
      </c>
      <c r="U182" s="109">
        <f t="shared" si="35"/>
        <v>866.6</v>
      </c>
      <c r="V182" s="23" t="s">
        <v>29</v>
      </c>
      <c r="X182" s="61">
        <f>SUM(U181:U182)</f>
        <v>28547.71675</v>
      </c>
      <c r="Y182" s="19">
        <f>X182/1000</f>
        <v>28.547716749999999</v>
      </c>
    </row>
    <row r="183" spans="2:25" s="19" customFormat="1" ht="94.5" x14ac:dyDescent="0.25">
      <c r="B183" s="115" t="s">
        <v>163</v>
      </c>
      <c r="C183" s="118" t="s">
        <v>296</v>
      </c>
      <c r="D183" s="117" t="s">
        <v>297</v>
      </c>
      <c r="E183" s="24" t="s">
        <v>182</v>
      </c>
      <c r="F183" s="23" t="s">
        <v>29</v>
      </c>
      <c r="G183" s="23" t="s">
        <v>29</v>
      </c>
      <c r="H183" s="23" t="s">
        <v>97</v>
      </c>
      <c r="I183" s="23" t="s">
        <v>71</v>
      </c>
      <c r="J183" s="23" t="s">
        <v>117</v>
      </c>
      <c r="K183" s="23" t="s">
        <v>29</v>
      </c>
      <c r="L183" s="23" t="s">
        <v>29</v>
      </c>
      <c r="M183" s="23" t="s">
        <v>29</v>
      </c>
      <c r="N183" s="65" t="s">
        <v>98</v>
      </c>
      <c r="O183" s="23" t="s">
        <v>74</v>
      </c>
      <c r="P183" s="23" t="s">
        <v>74</v>
      </c>
      <c r="Q183" s="113" t="s">
        <v>79</v>
      </c>
      <c r="R183" s="113" t="s">
        <v>298</v>
      </c>
      <c r="S183" s="123">
        <v>12744.04</v>
      </c>
      <c r="T183" s="113">
        <v>1.25</v>
      </c>
      <c r="U183" s="109">
        <f t="shared" si="35"/>
        <v>15930.050000000001</v>
      </c>
      <c r="V183" s="23" t="s">
        <v>29</v>
      </c>
      <c r="X183" s="61"/>
    </row>
    <row r="184" spans="2:25" s="19" customFormat="1" ht="94.5" x14ac:dyDescent="0.25">
      <c r="B184" s="115" t="s">
        <v>163</v>
      </c>
      <c r="C184" s="118" t="s">
        <v>296</v>
      </c>
      <c r="D184" s="117" t="s">
        <v>297</v>
      </c>
      <c r="E184" s="24" t="s">
        <v>99</v>
      </c>
      <c r="F184" s="23" t="s">
        <v>29</v>
      </c>
      <c r="G184" s="23" t="s">
        <v>29</v>
      </c>
      <c r="H184" s="23" t="s">
        <v>97</v>
      </c>
      <c r="I184" s="23" t="s">
        <v>71</v>
      </c>
      <c r="J184" s="23" t="s">
        <v>117</v>
      </c>
      <c r="K184" s="23" t="s">
        <v>29</v>
      </c>
      <c r="L184" s="23" t="s">
        <v>29</v>
      </c>
      <c r="M184" s="23" t="s">
        <v>29</v>
      </c>
      <c r="N184" s="65" t="s">
        <v>98</v>
      </c>
      <c r="O184" s="23" t="s">
        <v>74</v>
      </c>
      <c r="P184" s="23" t="s">
        <v>74</v>
      </c>
      <c r="Q184" s="113" t="s">
        <v>75</v>
      </c>
      <c r="R184" s="113" t="s">
        <v>110</v>
      </c>
      <c r="S184" s="113">
        <v>2127.5100000000002</v>
      </c>
      <c r="T184" s="113">
        <v>1</v>
      </c>
      <c r="U184" s="23">
        <f t="shared" si="35"/>
        <v>2127.5100000000002</v>
      </c>
      <c r="V184" s="23" t="s">
        <v>29</v>
      </c>
      <c r="X184" s="61">
        <f>SUM(U183:U184)</f>
        <v>18057.560000000001</v>
      </c>
      <c r="Y184" s="19">
        <f>X184/1000</f>
        <v>18.057560000000002</v>
      </c>
    </row>
    <row r="185" spans="2:25" s="19" customFormat="1" ht="94.5" x14ac:dyDescent="0.25">
      <c r="B185" s="115" t="s">
        <v>163</v>
      </c>
      <c r="C185" s="118" t="s">
        <v>299</v>
      </c>
      <c r="D185" s="117" t="s">
        <v>300</v>
      </c>
      <c r="E185" s="24" t="s">
        <v>144</v>
      </c>
      <c r="F185" s="23" t="s">
        <v>29</v>
      </c>
      <c r="G185" s="23" t="s">
        <v>29</v>
      </c>
      <c r="H185" s="23" t="s">
        <v>97</v>
      </c>
      <c r="I185" s="23" t="s">
        <v>71</v>
      </c>
      <c r="J185" s="23" t="s">
        <v>120</v>
      </c>
      <c r="K185" s="23" t="s">
        <v>29</v>
      </c>
      <c r="L185" s="23" t="s">
        <v>29</v>
      </c>
      <c r="M185" s="23" t="s">
        <v>29</v>
      </c>
      <c r="N185" s="65" t="s">
        <v>98</v>
      </c>
      <c r="O185" s="23" t="s">
        <v>74</v>
      </c>
      <c r="P185" s="120">
        <v>0.12</v>
      </c>
      <c r="Q185" s="113" t="s">
        <v>105</v>
      </c>
      <c r="R185" s="126" t="s">
        <v>167</v>
      </c>
      <c r="S185" s="123">
        <v>1802.74</v>
      </c>
      <c r="T185" s="113">
        <v>1.25</v>
      </c>
      <c r="U185" s="109">
        <f t="shared" si="35"/>
        <v>270.411</v>
      </c>
      <c r="V185" s="23" t="s">
        <v>29</v>
      </c>
      <c r="X185" s="61"/>
    </row>
    <row r="186" spans="2:25" s="19" customFormat="1" ht="94.5" x14ac:dyDescent="0.25">
      <c r="B186" s="115" t="s">
        <v>163</v>
      </c>
      <c r="C186" s="118" t="s">
        <v>299</v>
      </c>
      <c r="D186" s="117" t="s">
        <v>300</v>
      </c>
      <c r="E186" s="24" t="s">
        <v>144</v>
      </c>
      <c r="F186" s="23" t="s">
        <v>29</v>
      </c>
      <c r="G186" s="23" t="s">
        <v>29</v>
      </c>
      <c r="H186" s="23" t="s">
        <v>97</v>
      </c>
      <c r="I186" s="23" t="s">
        <v>71</v>
      </c>
      <c r="J186" s="23" t="s">
        <v>120</v>
      </c>
      <c r="K186" s="23" t="s">
        <v>29</v>
      </c>
      <c r="L186" s="23" t="s">
        <v>29</v>
      </c>
      <c r="M186" s="23" t="s">
        <v>29</v>
      </c>
      <c r="N186" s="65" t="s">
        <v>98</v>
      </c>
      <c r="O186" s="23" t="s">
        <v>74</v>
      </c>
      <c r="P186" s="120">
        <v>0.13</v>
      </c>
      <c r="Q186" s="113" t="s">
        <v>105</v>
      </c>
      <c r="R186" s="126" t="s">
        <v>276</v>
      </c>
      <c r="S186" s="123">
        <v>658.18</v>
      </c>
      <c r="T186" s="113">
        <v>1.25</v>
      </c>
      <c r="U186" s="109">
        <f t="shared" si="35"/>
        <v>106.95424999999999</v>
      </c>
      <c r="V186" s="23" t="s">
        <v>29</v>
      </c>
      <c r="X186" s="61"/>
    </row>
    <row r="187" spans="2:25" s="19" customFormat="1" ht="94.5" x14ac:dyDescent="0.25">
      <c r="B187" s="115" t="s">
        <v>163</v>
      </c>
      <c r="C187" s="118" t="s">
        <v>299</v>
      </c>
      <c r="D187" s="117" t="s">
        <v>300</v>
      </c>
      <c r="E187" s="24" t="s">
        <v>147</v>
      </c>
      <c r="F187" s="23" t="s">
        <v>29</v>
      </c>
      <c r="G187" s="23" t="s">
        <v>29</v>
      </c>
      <c r="H187" s="23" t="s">
        <v>97</v>
      </c>
      <c r="I187" s="23" t="s">
        <v>71</v>
      </c>
      <c r="J187" s="23" t="s">
        <v>120</v>
      </c>
      <c r="K187" s="23" t="s">
        <v>29</v>
      </c>
      <c r="L187" s="23" t="s">
        <v>29</v>
      </c>
      <c r="M187" s="23" t="s">
        <v>29</v>
      </c>
      <c r="N187" s="65" t="s">
        <v>98</v>
      </c>
      <c r="O187" s="23" t="s">
        <v>74</v>
      </c>
      <c r="P187" s="120">
        <v>0.25</v>
      </c>
      <c r="Q187" s="113" t="s">
        <v>105</v>
      </c>
      <c r="R187" s="127" t="s">
        <v>168</v>
      </c>
      <c r="S187" s="123">
        <v>3355.08</v>
      </c>
      <c r="T187" s="113">
        <v>1</v>
      </c>
      <c r="U187" s="109">
        <f t="shared" si="35"/>
        <v>838.77</v>
      </c>
      <c r="V187" s="23" t="s">
        <v>29</v>
      </c>
      <c r="X187" s="61"/>
    </row>
    <row r="188" spans="2:25" s="19" customFormat="1" ht="94.5" x14ac:dyDescent="0.25">
      <c r="B188" s="115" t="s">
        <v>163</v>
      </c>
      <c r="C188" s="118" t="s">
        <v>299</v>
      </c>
      <c r="D188" s="117" t="s">
        <v>300</v>
      </c>
      <c r="E188" s="24" t="s">
        <v>107</v>
      </c>
      <c r="F188" s="23" t="s">
        <v>29</v>
      </c>
      <c r="G188" s="23" t="s">
        <v>29</v>
      </c>
      <c r="H188" s="23" t="s">
        <v>97</v>
      </c>
      <c r="I188" s="23" t="s">
        <v>71</v>
      </c>
      <c r="J188" s="23" t="s">
        <v>120</v>
      </c>
      <c r="K188" s="23" t="s">
        <v>29</v>
      </c>
      <c r="L188" s="23" t="s">
        <v>29</v>
      </c>
      <c r="M188" s="23" t="s">
        <v>29</v>
      </c>
      <c r="N188" s="65" t="s">
        <v>98</v>
      </c>
      <c r="O188" s="23" t="s">
        <v>74</v>
      </c>
      <c r="P188" s="23" t="s">
        <v>74</v>
      </c>
      <c r="Q188" s="113" t="s">
        <v>151</v>
      </c>
      <c r="R188" s="127" t="s">
        <v>106</v>
      </c>
      <c r="S188" s="123">
        <v>866.6</v>
      </c>
      <c r="T188" s="113">
        <v>1</v>
      </c>
      <c r="U188" s="109">
        <f t="shared" si="35"/>
        <v>866.6</v>
      </c>
      <c r="V188" s="23" t="s">
        <v>29</v>
      </c>
      <c r="X188" s="61"/>
    </row>
    <row r="189" spans="2:25" s="19" customFormat="1" ht="94.5" x14ac:dyDescent="0.25">
      <c r="B189" s="115" t="s">
        <v>163</v>
      </c>
      <c r="C189" s="118" t="s">
        <v>299</v>
      </c>
      <c r="D189" s="117" t="s">
        <v>300</v>
      </c>
      <c r="E189" s="24" t="s">
        <v>77</v>
      </c>
      <c r="F189" s="23" t="s">
        <v>29</v>
      </c>
      <c r="G189" s="23" t="s">
        <v>29</v>
      </c>
      <c r="H189" s="23" t="s">
        <v>97</v>
      </c>
      <c r="I189" s="23" t="s">
        <v>71</v>
      </c>
      <c r="J189" s="23" t="s">
        <v>120</v>
      </c>
      <c r="K189" s="23" t="s">
        <v>29</v>
      </c>
      <c r="L189" s="23" t="s">
        <v>29</v>
      </c>
      <c r="M189" s="23" t="s">
        <v>29</v>
      </c>
      <c r="N189" s="65" t="s">
        <v>98</v>
      </c>
      <c r="O189" s="23" t="s">
        <v>74</v>
      </c>
      <c r="P189" s="122">
        <v>6</v>
      </c>
      <c r="Q189" s="113" t="s">
        <v>78</v>
      </c>
      <c r="R189" s="126" t="s">
        <v>186</v>
      </c>
      <c r="S189" s="123">
        <v>94.69</v>
      </c>
      <c r="T189" s="113">
        <v>1.25</v>
      </c>
      <c r="U189" s="109">
        <f t="shared" si="35"/>
        <v>710.17499999999995</v>
      </c>
      <c r="V189" s="23" t="s">
        <v>29</v>
      </c>
      <c r="X189" s="60">
        <f>SUM(U185:U189)</f>
        <v>2792.9102499999999</v>
      </c>
      <c r="Y189" s="19">
        <f>X189/1000</f>
        <v>2.7929102499999998</v>
      </c>
    </row>
    <row r="190" spans="2:25" s="19" customFormat="1" ht="78.75" x14ac:dyDescent="0.25">
      <c r="B190" s="115" t="s">
        <v>163</v>
      </c>
      <c r="C190" s="118" t="s">
        <v>301</v>
      </c>
      <c r="D190" s="117" t="s">
        <v>302</v>
      </c>
      <c r="E190" s="24" t="s">
        <v>141</v>
      </c>
      <c r="F190" s="23" t="s">
        <v>29</v>
      </c>
      <c r="G190" s="23" t="s">
        <v>29</v>
      </c>
      <c r="H190" s="23" t="s">
        <v>97</v>
      </c>
      <c r="I190" s="23" t="s">
        <v>71</v>
      </c>
      <c r="J190" s="23" t="s">
        <v>117</v>
      </c>
      <c r="K190" s="23" t="s">
        <v>29</v>
      </c>
      <c r="L190" s="23" t="s">
        <v>29</v>
      </c>
      <c r="M190" s="23" t="s">
        <v>29</v>
      </c>
      <c r="N190" s="65" t="s">
        <v>98</v>
      </c>
      <c r="O190" s="23" t="s">
        <v>74</v>
      </c>
      <c r="P190" s="120">
        <v>5</v>
      </c>
      <c r="Q190" s="113" t="s">
        <v>105</v>
      </c>
      <c r="R190" s="126" t="s">
        <v>192</v>
      </c>
      <c r="S190" s="123">
        <v>4928</v>
      </c>
      <c r="T190" s="113">
        <v>1.25</v>
      </c>
      <c r="U190" s="109">
        <f t="shared" si="35"/>
        <v>30800</v>
      </c>
      <c r="V190" s="23" t="s">
        <v>29</v>
      </c>
      <c r="X190" s="61"/>
    </row>
    <row r="191" spans="2:25" s="19" customFormat="1" ht="78.75" x14ac:dyDescent="0.25">
      <c r="B191" s="115" t="s">
        <v>163</v>
      </c>
      <c r="C191" s="118" t="s">
        <v>301</v>
      </c>
      <c r="D191" s="117" t="s">
        <v>302</v>
      </c>
      <c r="E191" s="24" t="s">
        <v>147</v>
      </c>
      <c r="F191" s="23" t="s">
        <v>29</v>
      </c>
      <c r="G191" s="23" t="s">
        <v>29</v>
      </c>
      <c r="H191" s="23" t="s">
        <v>97</v>
      </c>
      <c r="I191" s="23" t="s">
        <v>71</v>
      </c>
      <c r="J191" s="23" t="s">
        <v>117</v>
      </c>
      <c r="K191" s="23" t="s">
        <v>29</v>
      </c>
      <c r="L191" s="23" t="s">
        <v>29</v>
      </c>
      <c r="M191" s="23" t="s">
        <v>29</v>
      </c>
      <c r="N191" s="65" t="s">
        <v>98</v>
      </c>
      <c r="O191" s="23" t="s">
        <v>74</v>
      </c>
      <c r="P191" s="120">
        <v>5</v>
      </c>
      <c r="Q191" s="113" t="s">
        <v>105</v>
      </c>
      <c r="R191" s="127" t="s">
        <v>195</v>
      </c>
      <c r="S191" s="123">
        <v>5258.19</v>
      </c>
      <c r="T191" s="113">
        <v>1</v>
      </c>
      <c r="U191" s="109">
        <f t="shared" si="35"/>
        <v>26290.949999999997</v>
      </c>
      <c r="V191" s="23" t="s">
        <v>29</v>
      </c>
      <c r="X191" s="61"/>
    </row>
    <row r="192" spans="2:25" s="19" customFormat="1" ht="78.75" x14ac:dyDescent="0.25">
      <c r="B192" s="115" t="s">
        <v>163</v>
      </c>
      <c r="C192" s="118" t="s">
        <v>301</v>
      </c>
      <c r="D192" s="117" t="s">
        <v>302</v>
      </c>
      <c r="E192" s="24" t="s">
        <v>107</v>
      </c>
      <c r="F192" s="23" t="s">
        <v>29</v>
      </c>
      <c r="G192" s="23" t="s">
        <v>29</v>
      </c>
      <c r="H192" s="23" t="s">
        <v>97</v>
      </c>
      <c r="I192" s="23" t="s">
        <v>71</v>
      </c>
      <c r="J192" s="23" t="s">
        <v>117</v>
      </c>
      <c r="K192" s="23" t="s">
        <v>29</v>
      </c>
      <c r="L192" s="23" t="s">
        <v>29</v>
      </c>
      <c r="M192" s="23" t="s">
        <v>29</v>
      </c>
      <c r="N192" s="65" t="s">
        <v>98</v>
      </c>
      <c r="O192" s="23" t="s">
        <v>74</v>
      </c>
      <c r="P192" s="120">
        <v>5</v>
      </c>
      <c r="Q192" s="113" t="s">
        <v>151</v>
      </c>
      <c r="R192" s="127" t="s">
        <v>106</v>
      </c>
      <c r="S192" s="123">
        <v>866.6</v>
      </c>
      <c r="T192" s="113">
        <v>1</v>
      </c>
      <c r="U192" s="109">
        <f t="shared" si="35"/>
        <v>4333</v>
      </c>
      <c r="V192" s="23" t="s">
        <v>29</v>
      </c>
      <c r="X192" s="61">
        <f>SUM(U190:U192)</f>
        <v>61423.95</v>
      </c>
      <c r="Y192" s="19">
        <f>X192/1000</f>
        <v>61.423949999999998</v>
      </c>
    </row>
    <row r="193" spans="2:25" s="19" customFormat="1" ht="78.75" x14ac:dyDescent="0.25">
      <c r="B193" s="115" t="s">
        <v>163</v>
      </c>
      <c r="C193" s="118" t="s">
        <v>303</v>
      </c>
      <c r="D193" s="117" t="s">
        <v>304</v>
      </c>
      <c r="E193" s="24" t="s">
        <v>141</v>
      </c>
      <c r="F193" s="23" t="s">
        <v>29</v>
      </c>
      <c r="G193" s="23" t="s">
        <v>29</v>
      </c>
      <c r="H193" s="23" t="s">
        <v>97</v>
      </c>
      <c r="I193" s="23" t="s">
        <v>71</v>
      </c>
      <c r="J193" s="23" t="s">
        <v>117</v>
      </c>
      <c r="K193" s="23" t="s">
        <v>29</v>
      </c>
      <c r="L193" s="23" t="s">
        <v>29</v>
      </c>
      <c r="M193" s="23" t="s">
        <v>29</v>
      </c>
      <c r="N193" s="65" t="s">
        <v>98</v>
      </c>
      <c r="O193" s="23" t="s">
        <v>74</v>
      </c>
      <c r="P193" s="120">
        <v>0.57999999999999996</v>
      </c>
      <c r="Q193" s="113" t="s">
        <v>105</v>
      </c>
      <c r="R193" s="126" t="s">
        <v>305</v>
      </c>
      <c r="S193" s="123">
        <v>2076.0500000000002</v>
      </c>
      <c r="T193" s="113">
        <v>1.25</v>
      </c>
      <c r="U193" s="109">
        <f t="shared" si="35"/>
        <v>1505.1362499999998</v>
      </c>
      <c r="V193" s="23" t="s">
        <v>29</v>
      </c>
      <c r="X193" s="61"/>
    </row>
    <row r="194" spans="2:25" s="19" customFormat="1" ht="78.75" x14ac:dyDescent="0.25">
      <c r="B194" s="115" t="s">
        <v>163</v>
      </c>
      <c r="C194" s="118" t="s">
        <v>303</v>
      </c>
      <c r="D194" s="117" t="s">
        <v>304</v>
      </c>
      <c r="E194" s="24" t="s">
        <v>147</v>
      </c>
      <c r="F194" s="23" t="s">
        <v>29</v>
      </c>
      <c r="G194" s="23" t="s">
        <v>29</v>
      </c>
      <c r="H194" s="23" t="s">
        <v>97</v>
      </c>
      <c r="I194" s="23" t="s">
        <v>71</v>
      </c>
      <c r="J194" s="23" t="s">
        <v>117</v>
      </c>
      <c r="K194" s="23" t="s">
        <v>29</v>
      </c>
      <c r="L194" s="23" t="s">
        <v>29</v>
      </c>
      <c r="M194" s="23" t="s">
        <v>29</v>
      </c>
      <c r="N194" s="65" t="s">
        <v>98</v>
      </c>
      <c r="O194" s="23" t="s">
        <v>74</v>
      </c>
      <c r="P194" s="120">
        <v>0.57999999999999996</v>
      </c>
      <c r="Q194" s="113" t="s">
        <v>105</v>
      </c>
      <c r="R194" s="127" t="s">
        <v>195</v>
      </c>
      <c r="S194" s="123">
        <v>5258.19</v>
      </c>
      <c r="T194" s="113">
        <v>1</v>
      </c>
      <c r="U194" s="109">
        <f t="shared" si="35"/>
        <v>3049.7501999999995</v>
      </c>
      <c r="V194" s="23" t="s">
        <v>29</v>
      </c>
      <c r="X194" s="61"/>
    </row>
    <row r="195" spans="2:25" s="19" customFormat="1" ht="78.75" x14ac:dyDescent="0.25">
      <c r="B195" s="115" t="s">
        <v>163</v>
      </c>
      <c r="C195" s="118" t="s">
        <v>303</v>
      </c>
      <c r="D195" s="117" t="s">
        <v>304</v>
      </c>
      <c r="E195" s="24" t="s">
        <v>172</v>
      </c>
      <c r="F195" s="23" t="s">
        <v>29</v>
      </c>
      <c r="G195" s="23" t="s">
        <v>29</v>
      </c>
      <c r="H195" s="23" t="s">
        <v>97</v>
      </c>
      <c r="I195" s="23" t="s">
        <v>71</v>
      </c>
      <c r="J195" s="23" t="s">
        <v>117</v>
      </c>
      <c r="K195" s="23" t="s">
        <v>29</v>
      </c>
      <c r="L195" s="23" t="s">
        <v>29</v>
      </c>
      <c r="M195" s="23" t="s">
        <v>29</v>
      </c>
      <c r="N195" s="65" t="s">
        <v>98</v>
      </c>
      <c r="O195" s="23" t="s">
        <v>74</v>
      </c>
      <c r="P195" s="120">
        <v>0.08</v>
      </c>
      <c r="Q195" s="113" t="s">
        <v>125</v>
      </c>
      <c r="R195" s="126" t="s">
        <v>277</v>
      </c>
      <c r="S195" s="123">
        <v>142870.28</v>
      </c>
      <c r="T195" s="113">
        <v>1.25</v>
      </c>
      <c r="U195" s="109">
        <f t="shared" si="35"/>
        <v>14287.028</v>
      </c>
      <c r="V195" s="23" t="s">
        <v>29</v>
      </c>
      <c r="X195" s="61"/>
    </row>
    <row r="196" spans="2:25" s="19" customFormat="1" ht="78.75" x14ac:dyDescent="0.25">
      <c r="B196" s="115" t="s">
        <v>163</v>
      </c>
      <c r="C196" s="118" t="s">
        <v>303</v>
      </c>
      <c r="D196" s="117" t="s">
        <v>304</v>
      </c>
      <c r="E196" s="24" t="s">
        <v>107</v>
      </c>
      <c r="F196" s="23" t="s">
        <v>29</v>
      </c>
      <c r="G196" s="23" t="s">
        <v>29</v>
      </c>
      <c r="H196" s="23" t="s">
        <v>97</v>
      </c>
      <c r="I196" s="23" t="s">
        <v>71</v>
      </c>
      <c r="J196" s="23" t="s">
        <v>117</v>
      </c>
      <c r="K196" s="23" t="s">
        <v>29</v>
      </c>
      <c r="L196" s="23" t="s">
        <v>29</v>
      </c>
      <c r="M196" s="23" t="s">
        <v>29</v>
      </c>
      <c r="N196" s="65" t="s">
        <v>98</v>
      </c>
      <c r="O196" s="23" t="s">
        <v>74</v>
      </c>
      <c r="P196" s="23" t="s">
        <v>74</v>
      </c>
      <c r="Q196" s="113" t="s">
        <v>151</v>
      </c>
      <c r="R196" s="127" t="s">
        <v>106</v>
      </c>
      <c r="S196" s="123">
        <v>866.6</v>
      </c>
      <c r="T196" s="113">
        <v>1</v>
      </c>
      <c r="U196" s="109">
        <f t="shared" si="35"/>
        <v>866.6</v>
      </c>
      <c r="V196" s="23" t="s">
        <v>29</v>
      </c>
      <c r="X196" s="61">
        <f>SUM(U193:U196)</f>
        <v>19708.514449999999</v>
      </c>
      <c r="Y196" s="19">
        <f>X196/1000</f>
        <v>19.708514449999999</v>
      </c>
    </row>
    <row r="197" spans="2:25" s="19" customFormat="1" ht="63" x14ac:dyDescent="0.25">
      <c r="B197" s="115" t="s">
        <v>163</v>
      </c>
      <c r="C197" s="118" t="s">
        <v>306</v>
      </c>
      <c r="D197" s="117" t="s">
        <v>307</v>
      </c>
      <c r="E197" s="24" t="s">
        <v>152</v>
      </c>
      <c r="F197" s="23" t="s">
        <v>29</v>
      </c>
      <c r="G197" s="23" t="s">
        <v>29</v>
      </c>
      <c r="H197" s="23" t="s">
        <v>97</v>
      </c>
      <c r="I197" s="23" t="s">
        <v>71</v>
      </c>
      <c r="J197" s="23" t="s">
        <v>117</v>
      </c>
      <c r="K197" s="23" t="s">
        <v>29</v>
      </c>
      <c r="L197" s="23" t="s">
        <v>29</v>
      </c>
      <c r="M197" s="23" t="s">
        <v>29</v>
      </c>
      <c r="N197" s="65" t="s">
        <v>98</v>
      </c>
      <c r="O197" s="23" t="s">
        <v>74</v>
      </c>
      <c r="P197" s="23" t="s">
        <v>150</v>
      </c>
      <c r="Q197" s="113" t="s">
        <v>154</v>
      </c>
      <c r="R197" s="113" t="s">
        <v>155</v>
      </c>
      <c r="S197" s="113">
        <v>2222.1</v>
      </c>
      <c r="T197" s="113">
        <v>1.25</v>
      </c>
      <c r="U197" s="109">
        <f t="shared" si="35"/>
        <v>8332.875</v>
      </c>
      <c r="V197" s="23" t="s">
        <v>29</v>
      </c>
      <c r="X197" s="61"/>
    </row>
    <row r="198" spans="2:25" s="19" customFormat="1" ht="63" x14ac:dyDescent="0.25">
      <c r="B198" s="115" t="s">
        <v>163</v>
      </c>
      <c r="C198" s="118" t="s">
        <v>306</v>
      </c>
      <c r="D198" s="117" t="s">
        <v>307</v>
      </c>
      <c r="E198" s="24" t="s">
        <v>99</v>
      </c>
      <c r="F198" s="23" t="s">
        <v>29</v>
      </c>
      <c r="G198" s="23" t="s">
        <v>29</v>
      </c>
      <c r="H198" s="23" t="s">
        <v>97</v>
      </c>
      <c r="I198" s="23" t="s">
        <v>71</v>
      </c>
      <c r="J198" s="23" t="s">
        <v>117</v>
      </c>
      <c r="K198" s="23" t="s">
        <v>29</v>
      </c>
      <c r="L198" s="23" t="s">
        <v>29</v>
      </c>
      <c r="M198" s="23" t="s">
        <v>29</v>
      </c>
      <c r="N198" s="65" t="s">
        <v>98</v>
      </c>
      <c r="O198" s="23" t="s">
        <v>74</v>
      </c>
      <c r="P198" s="23" t="s">
        <v>150</v>
      </c>
      <c r="Q198" s="113" t="s">
        <v>75</v>
      </c>
      <c r="R198" s="113" t="s">
        <v>76</v>
      </c>
      <c r="S198" s="113">
        <v>425.5</v>
      </c>
      <c r="T198" s="113">
        <v>1</v>
      </c>
      <c r="U198" s="109">
        <f t="shared" si="35"/>
        <v>1276.5</v>
      </c>
      <c r="V198" s="23" t="s">
        <v>29</v>
      </c>
      <c r="X198" s="61">
        <f>SUM(U197:U198)</f>
        <v>9609.375</v>
      </c>
      <c r="Y198" s="19">
        <f>X198/1000</f>
        <v>9.609375</v>
      </c>
    </row>
    <row r="199" spans="2:25" s="19" customFormat="1" ht="94.5" x14ac:dyDescent="0.25">
      <c r="B199" s="115" t="s">
        <v>163</v>
      </c>
      <c r="C199" s="118" t="s">
        <v>308</v>
      </c>
      <c r="D199" s="117" t="s">
        <v>309</v>
      </c>
      <c r="E199" s="24" t="s">
        <v>182</v>
      </c>
      <c r="F199" s="23" t="s">
        <v>29</v>
      </c>
      <c r="G199" s="23" t="s">
        <v>29</v>
      </c>
      <c r="H199" s="23" t="s">
        <v>97</v>
      </c>
      <c r="I199" s="23" t="s">
        <v>71</v>
      </c>
      <c r="J199" s="23" t="s">
        <v>117</v>
      </c>
      <c r="K199" s="23" t="s">
        <v>29</v>
      </c>
      <c r="L199" s="23" t="s">
        <v>29</v>
      </c>
      <c r="M199" s="23" t="s">
        <v>29</v>
      </c>
      <c r="N199" s="65" t="s">
        <v>98</v>
      </c>
      <c r="O199" s="23" t="s">
        <v>74</v>
      </c>
      <c r="P199" s="23" t="s">
        <v>74</v>
      </c>
      <c r="Q199" s="113" t="s">
        <v>79</v>
      </c>
      <c r="R199" s="113" t="s">
        <v>250</v>
      </c>
      <c r="S199" s="123">
        <v>17548.490000000002</v>
      </c>
      <c r="T199" s="113">
        <v>1.25</v>
      </c>
      <c r="U199" s="109">
        <f t="shared" ref="U199:U207" si="36">S199*T199*P199</f>
        <v>21935.612500000003</v>
      </c>
      <c r="V199" s="23" t="s">
        <v>29</v>
      </c>
      <c r="X199" s="61"/>
    </row>
    <row r="200" spans="2:25" s="19" customFormat="1" ht="94.5" x14ac:dyDescent="0.25">
      <c r="B200" s="115" t="s">
        <v>163</v>
      </c>
      <c r="C200" s="118" t="s">
        <v>308</v>
      </c>
      <c r="D200" s="117" t="s">
        <v>309</v>
      </c>
      <c r="E200" s="24" t="s">
        <v>99</v>
      </c>
      <c r="F200" s="23" t="s">
        <v>29</v>
      </c>
      <c r="G200" s="23" t="s">
        <v>29</v>
      </c>
      <c r="H200" s="23" t="s">
        <v>97</v>
      </c>
      <c r="I200" s="23" t="s">
        <v>71</v>
      </c>
      <c r="J200" s="23" t="s">
        <v>117</v>
      </c>
      <c r="K200" s="23" t="s">
        <v>29</v>
      </c>
      <c r="L200" s="23" t="s">
        <v>29</v>
      </c>
      <c r="M200" s="23" t="s">
        <v>29</v>
      </c>
      <c r="N200" s="65" t="s">
        <v>98</v>
      </c>
      <c r="O200" s="23" t="s">
        <v>74</v>
      </c>
      <c r="P200" s="23" t="s">
        <v>74</v>
      </c>
      <c r="Q200" s="113" t="s">
        <v>75</v>
      </c>
      <c r="R200" s="113" t="s">
        <v>110</v>
      </c>
      <c r="S200" s="113">
        <v>2127.5100000000002</v>
      </c>
      <c r="T200" s="113">
        <v>1</v>
      </c>
      <c r="U200" s="23">
        <f t="shared" si="36"/>
        <v>2127.5100000000002</v>
      </c>
      <c r="V200" s="23" t="s">
        <v>29</v>
      </c>
      <c r="X200" s="61">
        <f>SUM(U199:U200)</f>
        <v>24063.122500000005</v>
      </c>
      <c r="Y200" s="19">
        <f>X200/1000</f>
        <v>24.063122500000006</v>
      </c>
    </row>
    <row r="201" spans="2:25" s="19" customFormat="1" ht="94.5" x14ac:dyDescent="0.25">
      <c r="B201" s="115" t="s">
        <v>163</v>
      </c>
      <c r="C201" s="118" t="s">
        <v>310</v>
      </c>
      <c r="D201" s="117" t="s">
        <v>311</v>
      </c>
      <c r="E201" s="24" t="s">
        <v>144</v>
      </c>
      <c r="F201" s="23" t="s">
        <v>29</v>
      </c>
      <c r="G201" s="23" t="s">
        <v>29</v>
      </c>
      <c r="H201" s="23" t="s">
        <v>97</v>
      </c>
      <c r="I201" s="23" t="s">
        <v>71</v>
      </c>
      <c r="J201" s="23" t="s">
        <v>120</v>
      </c>
      <c r="K201" s="23" t="s">
        <v>29</v>
      </c>
      <c r="L201" s="23" t="s">
        <v>29</v>
      </c>
      <c r="M201" s="23" t="s">
        <v>29</v>
      </c>
      <c r="N201" s="65" t="s">
        <v>98</v>
      </c>
      <c r="O201" s="23" t="s">
        <v>74</v>
      </c>
      <c r="P201" s="120">
        <v>0.4</v>
      </c>
      <c r="Q201" s="113" t="s">
        <v>105</v>
      </c>
      <c r="R201" s="126" t="s">
        <v>167</v>
      </c>
      <c r="S201" s="123">
        <v>1802.74</v>
      </c>
      <c r="T201" s="113">
        <v>1.25</v>
      </c>
      <c r="U201" s="109">
        <f t="shared" si="36"/>
        <v>901.37000000000012</v>
      </c>
      <c r="V201" s="23" t="s">
        <v>29</v>
      </c>
      <c r="X201" s="61"/>
    </row>
    <row r="202" spans="2:25" s="19" customFormat="1" ht="94.5" x14ac:dyDescent="0.25">
      <c r="B202" s="115" t="s">
        <v>163</v>
      </c>
      <c r="C202" s="118" t="s">
        <v>310</v>
      </c>
      <c r="D202" s="117" t="s">
        <v>311</v>
      </c>
      <c r="E202" s="24" t="s">
        <v>144</v>
      </c>
      <c r="F202" s="23" t="s">
        <v>29</v>
      </c>
      <c r="G202" s="23" t="s">
        <v>29</v>
      </c>
      <c r="H202" s="23" t="s">
        <v>97</v>
      </c>
      <c r="I202" s="23" t="s">
        <v>71</v>
      </c>
      <c r="J202" s="23" t="s">
        <v>120</v>
      </c>
      <c r="K202" s="23" t="s">
        <v>29</v>
      </c>
      <c r="L202" s="23" t="s">
        <v>29</v>
      </c>
      <c r="M202" s="23" t="s">
        <v>29</v>
      </c>
      <c r="N202" s="65" t="s">
        <v>98</v>
      </c>
      <c r="O202" s="23" t="s">
        <v>74</v>
      </c>
      <c r="P202" s="120">
        <v>0.4</v>
      </c>
      <c r="Q202" s="113" t="s">
        <v>105</v>
      </c>
      <c r="R202" s="126" t="s">
        <v>276</v>
      </c>
      <c r="S202" s="123">
        <v>658.18</v>
      </c>
      <c r="T202" s="113">
        <v>1.25</v>
      </c>
      <c r="U202" s="109">
        <f t="shared" si="36"/>
        <v>329.09</v>
      </c>
      <c r="V202" s="23" t="s">
        <v>29</v>
      </c>
      <c r="X202" s="61"/>
    </row>
    <row r="203" spans="2:25" s="19" customFormat="1" ht="94.5" x14ac:dyDescent="0.25">
      <c r="B203" s="115" t="s">
        <v>163</v>
      </c>
      <c r="C203" s="118" t="s">
        <v>310</v>
      </c>
      <c r="D203" s="117" t="s">
        <v>311</v>
      </c>
      <c r="E203" s="24" t="s">
        <v>147</v>
      </c>
      <c r="F203" s="23" t="s">
        <v>29</v>
      </c>
      <c r="G203" s="23" t="s">
        <v>29</v>
      </c>
      <c r="H203" s="23" t="s">
        <v>97</v>
      </c>
      <c r="I203" s="23" t="s">
        <v>71</v>
      </c>
      <c r="J203" s="23" t="s">
        <v>120</v>
      </c>
      <c r="K203" s="23" t="s">
        <v>29</v>
      </c>
      <c r="L203" s="23" t="s">
        <v>29</v>
      </c>
      <c r="M203" s="23" t="s">
        <v>29</v>
      </c>
      <c r="N203" s="65" t="s">
        <v>98</v>
      </c>
      <c r="O203" s="23" t="s">
        <v>74</v>
      </c>
      <c r="P203" s="120">
        <v>0.8</v>
      </c>
      <c r="Q203" s="113" t="s">
        <v>105</v>
      </c>
      <c r="R203" s="127" t="s">
        <v>168</v>
      </c>
      <c r="S203" s="123">
        <v>3355.08</v>
      </c>
      <c r="T203" s="113">
        <v>1</v>
      </c>
      <c r="U203" s="109">
        <f t="shared" si="36"/>
        <v>2684.0640000000003</v>
      </c>
      <c r="V203" s="23" t="s">
        <v>29</v>
      </c>
      <c r="X203" s="61"/>
    </row>
    <row r="204" spans="2:25" s="19" customFormat="1" ht="94.5" x14ac:dyDescent="0.25">
      <c r="B204" s="115" t="s">
        <v>163</v>
      </c>
      <c r="C204" s="118" t="s">
        <v>310</v>
      </c>
      <c r="D204" s="117" t="s">
        <v>311</v>
      </c>
      <c r="E204" s="24" t="s">
        <v>172</v>
      </c>
      <c r="F204" s="23" t="s">
        <v>29</v>
      </c>
      <c r="G204" s="23" t="s">
        <v>29</v>
      </c>
      <c r="H204" s="23" t="s">
        <v>97</v>
      </c>
      <c r="I204" s="23" t="s">
        <v>71</v>
      </c>
      <c r="J204" s="23" t="s">
        <v>120</v>
      </c>
      <c r="K204" s="23" t="s">
        <v>29</v>
      </c>
      <c r="L204" s="23" t="s">
        <v>29</v>
      </c>
      <c r="M204" s="23" t="s">
        <v>29</v>
      </c>
      <c r="N204" s="65" t="s">
        <v>98</v>
      </c>
      <c r="O204" s="23" t="s">
        <v>74</v>
      </c>
      <c r="P204" s="120">
        <v>0.06</v>
      </c>
      <c r="Q204" s="113" t="s">
        <v>125</v>
      </c>
      <c r="R204" s="126" t="s">
        <v>312</v>
      </c>
      <c r="S204" s="123">
        <v>145738.25</v>
      </c>
      <c r="T204" s="113">
        <v>1.25</v>
      </c>
      <c r="U204" s="109">
        <f t="shared" si="36"/>
        <v>10930.36875</v>
      </c>
      <c r="V204" s="23" t="s">
        <v>29</v>
      </c>
      <c r="X204" s="61"/>
    </row>
    <row r="205" spans="2:25" s="19" customFormat="1" ht="94.5" x14ac:dyDescent="0.25">
      <c r="B205" s="115" t="s">
        <v>163</v>
      </c>
      <c r="C205" s="118" t="s">
        <v>310</v>
      </c>
      <c r="D205" s="117" t="s">
        <v>311</v>
      </c>
      <c r="E205" s="24" t="s">
        <v>172</v>
      </c>
      <c r="F205" s="23" t="s">
        <v>29</v>
      </c>
      <c r="G205" s="23" t="s">
        <v>29</v>
      </c>
      <c r="H205" s="23" t="s">
        <v>97</v>
      </c>
      <c r="I205" s="23" t="s">
        <v>71</v>
      </c>
      <c r="J205" s="23" t="s">
        <v>120</v>
      </c>
      <c r="K205" s="23" t="s">
        <v>29</v>
      </c>
      <c r="L205" s="23" t="s">
        <v>29</v>
      </c>
      <c r="M205" s="23" t="s">
        <v>29</v>
      </c>
      <c r="N205" s="65" t="s">
        <v>98</v>
      </c>
      <c r="O205" s="23" t="s">
        <v>74</v>
      </c>
      <c r="P205" s="120">
        <v>0.06</v>
      </c>
      <c r="Q205" s="113" t="s">
        <v>125</v>
      </c>
      <c r="R205" s="126" t="s">
        <v>313</v>
      </c>
      <c r="S205" s="123">
        <v>144300.42000000001</v>
      </c>
      <c r="T205" s="113">
        <v>1.25</v>
      </c>
      <c r="U205" s="109">
        <f t="shared" si="36"/>
        <v>10822.531500000001</v>
      </c>
      <c r="V205" s="23" t="s">
        <v>29</v>
      </c>
      <c r="X205" s="61"/>
    </row>
    <row r="206" spans="2:25" s="19" customFormat="1" ht="94.5" x14ac:dyDescent="0.25">
      <c r="B206" s="115" t="s">
        <v>163</v>
      </c>
      <c r="C206" s="118" t="s">
        <v>310</v>
      </c>
      <c r="D206" s="117" t="s">
        <v>311</v>
      </c>
      <c r="E206" s="24" t="s">
        <v>107</v>
      </c>
      <c r="F206" s="23" t="s">
        <v>29</v>
      </c>
      <c r="G206" s="23" t="s">
        <v>29</v>
      </c>
      <c r="H206" s="23" t="s">
        <v>97</v>
      </c>
      <c r="I206" s="23" t="s">
        <v>71</v>
      </c>
      <c r="J206" s="23" t="s">
        <v>120</v>
      </c>
      <c r="K206" s="23" t="s">
        <v>29</v>
      </c>
      <c r="L206" s="23" t="s">
        <v>29</v>
      </c>
      <c r="M206" s="23" t="s">
        <v>29</v>
      </c>
      <c r="N206" s="65" t="s">
        <v>98</v>
      </c>
      <c r="O206" s="23" t="s">
        <v>74</v>
      </c>
      <c r="P206" s="23" t="s">
        <v>74</v>
      </c>
      <c r="Q206" s="113" t="s">
        <v>151</v>
      </c>
      <c r="R206" s="127" t="s">
        <v>106</v>
      </c>
      <c r="S206" s="123">
        <v>866.6</v>
      </c>
      <c r="T206" s="113">
        <v>1</v>
      </c>
      <c r="U206" s="109">
        <f t="shared" si="36"/>
        <v>866.6</v>
      </c>
      <c r="V206" s="23" t="s">
        <v>29</v>
      </c>
      <c r="X206" s="61"/>
    </row>
    <row r="207" spans="2:25" s="19" customFormat="1" ht="94.5" x14ac:dyDescent="0.25">
      <c r="B207" s="115" t="s">
        <v>163</v>
      </c>
      <c r="C207" s="118" t="s">
        <v>310</v>
      </c>
      <c r="D207" s="117" t="s">
        <v>311</v>
      </c>
      <c r="E207" s="24" t="s">
        <v>77</v>
      </c>
      <c r="F207" s="23" t="s">
        <v>29</v>
      </c>
      <c r="G207" s="23" t="s">
        <v>29</v>
      </c>
      <c r="H207" s="23" t="s">
        <v>97</v>
      </c>
      <c r="I207" s="23" t="s">
        <v>71</v>
      </c>
      <c r="J207" s="23" t="s">
        <v>120</v>
      </c>
      <c r="K207" s="23" t="s">
        <v>29</v>
      </c>
      <c r="L207" s="23" t="s">
        <v>29</v>
      </c>
      <c r="M207" s="23" t="s">
        <v>29</v>
      </c>
      <c r="N207" s="65" t="s">
        <v>98</v>
      </c>
      <c r="O207" s="23" t="s">
        <v>74</v>
      </c>
      <c r="P207" s="122">
        <v>6</v>
      </c>
      <c r="Q207" s="113" t="s">
        <v>78</v>
      </c>
      <c r="R207" s="126" t="s">
        <v>186</v>
      </c>
      <c r="S207" s="123">
        <v>94.69</v>
      </c>
      <c r="T207" s="113">
        <v>1.25</v>
      </c>
      <c r="U207" s="109">
        <f t="shared" si="36"/>
        <v>710.17499999999995</v>
      </c>
      <c r="V207" s="23" t="s">
        <v>29</v>
      </c>
      <c r="X207" s="60">
        <f>SUM(U201:U207)</f>
        <v>27244.199249999998</v>
      </c>
      <c r="Y207" s="19">
        <f>X207/1000</f>
        <v>27.244199249999998</v>
      </c>
    </row>
    <row r="208" spans="2:25" s="19" customFormat="1" ht="63" x14ac:dyDescent="0.25">
      <c r="B208" s="115" t="s">
        <v>314</v>
      </c>
      <c r="C208" s="128" t="s">
        <v>315</v>
      </c>
      <c r="D208" s="117" t="s">
        <v>316</v>
      </c>
      <c r="E208" s="24" t="s">
        <v>182</v>
      </c>
      <c r="F208" s="23" t="s">
        <v>29</v>
      </c>
      <c r="G208" s="23" t="s">
        <v>29</v>
      </c>
      <c r="H208" s="23" t="s">
        <v>97</v>
      </c>
      <c r="I208" s="23" t="s">
        <v>69</v>
      </c>
      <c r="J208" s="23" t="s">
        <v>117</v>
      </c>
      <c r="K208" s="23" t="s">
        <v>29</v>
      </c>
      <c r="L208" s="23" t="s">
        <v>29</v>
      </c>
      <c r="M208" s="23" t="s">
        <v>29</v>
      </c>
      <c r="N208" s="65" t="s">
        <v>98</v>
      </c>
      <c r="O208" s="23" t="s">
        <v>74</v>
      </c>
      <c r="P208" s="23" t="s">
        <v>74</v>
      </c>
      <c r="Q208" s="113" t="s">
        <v>79</v>
      </c>
      <c r="R208" s="113" t="s">
        <v>317</v>
      </c>
      <c r="S208" s="124">
        <v>8889.14</v>
      </c>
      <c r="T208" s="113">
        <v>1.25</v>
      </c>
      <c r="U208" s="109">
        <f t="shared" ref="U208:U216" si="37">S208*T208*P208</f>
        <v>11111.424999999999</v>
      </c>
      <c r="V208" s="23" t="s">
        <v>29</v>
      </c>
      <c r="X208" s="61"/>
    </row>
    <row r="209" spans="2:25" s="19" customFormat="1" ht="63" x14ac:dyDescent="0.25">
      <c r="B209" s="115" t="s">
        <v>314</v>
      </c>
      <c r="C209" s="128" t="s">
        <v>315</v>
      </c>
      <c r="D209" s="117" t="s">
        <v>316</v>
      </c>
      <c r="E209" s="24" t="s">
        <v>99</v>
      </c>
      <c r="F209" s="23" t="s">
        <v>29</v>
      </c>
      <c r="G209" s="23" t="s">
        <v>29</v>
      </c>
      <c r="H209" s="23" t="s">
        <v>97</v>
      </c>
      <c r="I209" s="23" t="s">
        <v>69</v>
      </c>
      <c r="J209" s="23" t="s">
        <v>117</v>
      </c>
      <c r="K209" s="23" t="s">
        <v>29</v>
      </c>
      <c r="L209" s="23" t="s">
        <v>29</v>
      </c>
      <c r="M209" s="23" t="s">
        <v>29</v>
      </c>
      <c r="N209" s="65" t="s">
        <v>98</v>
      </c>
      <c r="O209" s="23" t="s">
        <v>74</v>
      </c>
      <c r="P209" s="23" t="s">
        <v>74</v>
      </c>
      <c r="Q209" s="113" t="s">
        <v>75</v>
      </c>
      <c r="R209" s="113" t="s">
        <v>318</v>
      </c>
      <c r="S209" s="113">
        <v>709.17</v>
      </c>
      <c r="T209" s="113">
        <v>1</v>
      </c>
      <c r="U209" s="23">
        <f t="shared" si="37"/>
        <v>709.17</v>
      </c>
      <c r="V209" s="23" t="s">
        <v>29</v>
      </c>
      <c r="X209" s="61">
        <f>SUM(U208:U209)</f>
        <v>11820.594999999999</v>
      </c>
      <c r="Y209" s="19">
        <f>X209/1000</f>
        <v>11.820594999999999</v>
      </c>
    </row>
    <row r="210" spans="2:25" s="19" customFormat="1" ht="47.25" x14ac:dyDescent="0.25">
      <c r="B210" s="115" t="s">
        <v>314</v>
      </c>
      <c r="C210" s="129" t="s">
        <v>319</v>
      </c>
      <c r="D210" s="130" t="s">
        <v>320</v>
      </c>
      <c r="E210" s="24" t="s">
        <v>152</v>
      </c>
      <c r="F210" s="23" t="s">
        <v>29</v>
      </c>
      <c r="G210" s="23" t="s">
        <v>29</v>
      </c>
      <c r="H210" s="23" t="s">
        <v>97</v>
      </c>
      <c r="I210" s="23" t="s">
        <v>69</v>
      </c>
      <c r="J210" s="23" t="s">
        <v>117</v>
      </c>
      <c r="K210" s="23" t="s">
        <v>29</v>
      </c>
      <c r="L210" s="23" t="s">
        <v>29</v>
      </c>
      <c r="M210" s="23" t="s">
        <v>29</v>
      </c>
      <c r="N210" s="65" t="s">
        <v>98</v>
      </c>
      <c r="O210" s="23" t="s">
        <v>74</v>
      </c>
      <c r="P210" s="23" t="s">
        <v>136</v>
      </c>
      <c r="Q210" s="113" t="s">
        <v>154</v>
      </c>
      <c r="R210" s="113" t="s">
        <v>155</v>
      </c>
      <c r="S210" s="113">
        <v>2222.1</v>
      </c>
      <c r="T210" s="113">
        <v>1.25</v>
      </c>
      <c r="U210" s="109">
        <f t="shared" si="37"/>
        <v>5555.25</v>
      </c>
      <c r="V210" s="23" t="s">
        <v>29</v>
      </c>
      <c r="X210" s="61">
        <f>SUM(U210)</f>
        <v>5555.25</v>
      </c>
      <c r="Y210" s="19">
        <f>X210/1000</f>
        <v>5.55525</v>
      </c>
    </row>
    <row r="211" spans="2:25" s="19" customFormat="1" ht="47.25" x14ac:dyDescent="0.25">
      <c r="B211" s="115" t="s">
        <v>314</v>
      </c>
      <c r="C211" s="129" t="s">
        <v>321</v>
      </c>
      <c r="D211" s="130" t="s">
        <v>322</v>
      </c>
      <c r="E211" s="24" t="s">
        <v>116</v>
      </c>
      <c r="F211" s="23" t="s">
        <v>29</v>
      </c>
      <c r="G211" s="23" t="s">
        <v>29</v>
      </c>
      <c r="H211" s="23" t="s">
        <v>97</v>
      </c>
      <c r="I211" s="23" t="s">
        <v>69</v>
      </c>
      <c r="J211" s="23" t="s">
        <v>120</v>
      </c>
      <c r="K211" s="23" t="s">
        <v>29</v>
      </c>
      <c r="L211" s="23" t="s">
        <v>29</v>
      </c>
      <c r="M211" s="23" t="s">
        <v>29</v>
      </c>
      <c r="N211" s="65" t="s">
        <v>98</v>
      </c>
      <c r="O211" s="23" t="s">
        <v>74</v>
      </c>
      <c r="P211" s="120">
        <v>0.21</v>
      </c>
      <c r="Q211" s="113" t="s">
        <v>119</v>
      </c>
      <c r="R211" s="113" t="s">
        <v>122</v>
      </c>
      <c r="S211" s="113">
        <v>963.68</v>
      </c>
      <c r="T211" s="113">
        <v>1.43</v>
      </c>
      <c r="U211" s="109">
        <f t="shared" si="37"/>
        <v>289.39310399999994</v>
      </c>
      <c r="V211" s="23" t="s">
        <v>29</v>
      </c>
      <c r="X211" s="61"/>
    </row>
    <row r="212" spans="2:25" s="19" customFormat="1" ht="47.25" x14ac:dyDescent="0.25">
      <c r="B212" s="115" t="s">
        <v>314</v>
      </c>
      <c r="C212" s="129" t="s">
        <v>321</v>
      </c>
      <c r="D212" s="130" t="s">
        <v>322</v>
      </c>
      <c r="E212" s="24" t="s">
        <v>124</v>
      </c>
      <c r="F212" s="23" t="s">
        <v>29</v>
      </c>
      <c r="G212" s="23" t="s">
        <v>29</v>
      </c>
      <c r="H212" s="23" t="s">
        <v>97</v>
      </c>
      <c r="I212" s="23" t="s">
        <v>69</v>
      </c>
      <c r="J212" s="23" t="s">
        <v>120</v>
      </c>
      <c r="K212" s="23" t="s">
        <v>29</v>
      </c>
      <c r="L212" s="23" t="s">
        <v>29</v>
      </c>
      <c r="M212" s="23" t="s">
        <v>29</v>
      </c>
      <c r="N212" s="65" t="s">
        <v>98</v>
      </c>
      <c r="O212" s="23" t="s">
        <v>74</v>
      </c>
      <c r="P212" s="120">
        <v>0.21</v>
      </c>
      <c r="Q212" s="113" t="s">
        <v>125</v>
      </c>
      <c r="R212" s="113" t="s">
        <v>127</v>
      </c>
      <c r="S212" s="113">
        <v>949.02</v>
      </c>
      <c r="T212" s="113">
        <v>1</v>
      </c>
      <c r="U212" s="109">
        <f t="shared" si="37"/>
        <v>199.29419999999999</v>
      </c>
      <c r="V212" s="23" t="s">
        <v>29</v>
      </c>
      <c r="X212" s="61"/>
    </row>
    <row r="213" spans="2:25" s="19" customFormat="1" ht="47.25" x14ac:dyDescent="0.25">
      <c r="B213" s="115" t="s">
        <v>314</v>
      </c>
      <c r="C213" s="129" t="s">
        <v>321</v>
      </c>
      <c r="D213" s="130" t="s">
        <v>322</v>
      </c>
      <c r="E213" s="24" t="s">
        <v>128</v>
      </c>
      <c r="F213" s="23" t="s">
        <v>29</v>
      </c>
      <c r="G213" s="23" t="s">
        <v>29</v>
      </c>
      <c r="H213" s="23" t="s">
        <v>97</v>
      </c>
      <c r="I213" s="23" t="s">
        <v>69</v>
      </c>
      <c r="J213" s="23" t="s">
        <v>120</v>
      </c>
      <c r="K213" s="23" t="s">
        <v>29</v>
      </c>
      <c r="L213" s="23" t="s">
        <v>29</v>
      </c>
      <c r="M213" s="23" t="s">
        <v>29</v>
      </c>
      <c r="N213" s="65" t="s">
        <v>98</v>
      </c>
      <c r="O213" s="23" t="s">
        <v>74</v>
      </c>
      <c r="P213" s="120">
        <v>0.214</v>
      </c>
      <c r="Q213" s="113" t="s">
        <v>125</v>
      </c>
      <c r="R213" s="113" t="s">
        <v>323</v>
      </c>
      <c r="S213" s="121">
        <v>664.4</v>
      </c>
      <c r="T213" s="113">
        <v>1</v>
      </c>
      <c r="U213" s="109">
        <f t="shared" si="37"/>
        <v>142.1816</v>
      </c>
      <c r="V213" s="23" t="s">
        <v>29</v>
      </c>
      <c r="X213" s="61"/>
    </row>
    <row r="214" spans="2:25" s="19" customFormat="1" ht="47.25" x14ac:dyDescent="0.25">
      <c r="B214" s="115" t="s">
        <v>314</v>
      </c>
      <c r="C214" s="129" t="s">
        <v>321</v>
      </c>
      <c r="D214" s="130" t="s">
        <v>322</v>
      </c>
      <c r="E214" s="24" t="s">
        <v>135</v>
      </c>
      <c r="F214" s="23" t="s">
        <v>29</v>
      </c>
      <c r="G214" s="23" t="s">
        <v>29</v>
      </c>
      <c r="H214" s="23" t="s">
        <v>97</v>
      </c>
      <c r="I214" s="23" t="s">
        <v>69</v>
      </c>
      <c r="J214" s="23" t="s">
        <v>120</v>
      </c>
      <c r="K214" s="23" t="s">
        <v>29</v>
      </c>
      <c r="L214" s="23" t="s">
        <v>29</v>
      </c>
      <c r="M214" s="23" t="s">
        <v>29</v>
      </c>
      <c r="N214" s="65" t="s">
        <v>98</v>
      </c>
      <c r="O214" s="23" t="s">
        <v>74</v>
      </c>
      <c r="P214" s="122">
        <v>1</v>
      </c>
      <c r="Q214" s="113" t="s">
        <v>137</v>
      </c>
      <c r="R214" s="113" t="s">
        <v>140</v>
      </c>
      <c r="S214" s="113">
        <v>234.03</v>
      </c>
      <c r="T214" s="113">
        <v>1</v>
      </c>
      <c r="U214" s="109">
        <f t="shared" si="37"/>
        <v>234.03</v>
      </c>
      <c r="V214" s="23" t="s">
        <v>29</v>
      </c>
      <c r="X214" s="61">
        <f>SUM(U211:U214)</f>
        <v>864.8989039999999</v>
      </c>
      <c r="Y214" s="19">
        <f>X214/1000</f>
        <v>0.86489890399999991</v>
      </c>
    </row>
    <row r="215" spans="2:25" s="19" customFormat="1" ht="47.25" x14ac:dyDescent="0.25">
      <c r="B215" s="115" t="s">
        <v>324</v>
      </c>
      <c r="C215" s="131" t="s">
        <v>325</v>
      </c>
      <c r="D215" s="117" t="s">
        <v>326</v>
      </c>
      <c r="E215" s="24" t="s">
        <v>152</v>
      </c>
      <c r="F215" s="23" t="s">
        <v>29</v>
      </c>
      <c r="G215" s="23" t="s">
        <v>29</v>
      </c>
      <c r="H215" s="23" t="s">
        <v>97</v>
      </c>
      <c r="I215" s="23" t="s">
        <v>69</v>
      </c>
      <c r="J215" s="23" t="s">
        <v>117</v>
      </c>
      <c r="K215" s="23" t="s">
        <v>29</v>
      </c>
      <c r="L215" s="23" t="s">
        <v>29</v>
      </c>
      <c r="M215" s="23" t="s">
        <v>29</v>
      </c>
      <c r="N215" s="65" t="s">
        <v>98</v>
      </c>
      <c r="O215" s="23" t="s">
        <v>74</v>
      </c>
      <c r="P215" s="23" t="s">
        <v>73</v>
      </c>
      <c r="Q215" s="113" t="s">
        <v>154</v>
      </c>
      <c r="R215" s="113" t="s">
        <v>155</v>
      </c>
      <c r="S215" s="113">
        <v>2222.1</v>
      </c>
      <c r="T215" s="113">
        <v>1.25</v>
      </c>
      <c r="U215" s="109">
        <f t="shared" si="37"/>
        <v>16665.75</v>
      </c>
      <c r="V215" s="23" t="s">
        <v>29</v>
      </c>
      <c r="X215" s="61"/>
    </row>
    <row r="216" spans="2:25" s="19" customFormat="1" ht="47.25" x14ac:dyDescent="0.25">
      <c r="B216" s="115" t="s">
        <v>324</v>
      </c>
      <c r="C216" s="131" t="s">
        <v>325</v>
      </c>
      <c r="D216" s="117" t="s">
        <v>326</v>
      </c>
      <c r="E216" s="24" t="s">
        <v>99</v>
      </c>
      <c r="F216" s="23" t="s">
        <v>29</v>
      </c>
      <c r="G216" s="23" t="s">
        <v>29</v>
      </c>
      <c r="H216" s="23" t="s">
        <v>97</v>
      </c>
      <c r="I216" s="23" t="s">
        <v>69</v>
      </c>
      <c r="J216" s="23" t="s">
        <v>117</v>
      </c>
      <c r="K216" s="23" t="s">
        <v>29</v>
      </c>
      <c r="L216" s="23" t="s">
        <v>29</v>
      </c>
      <c r="M216" s="23" t="s">
        <v>29</v>
      </c>
      <c r="N216" s="65" t="s">
        <v>98</v>
      </c>
      <c r="O216" s="23" t="s">
        <v>74</v>
      </c>
      <c r="P216" s="23" t="s">
        <v>74</v>
      </c>
      <c r="Q216" s="113" t="s">
        <v>75</v>
      </c>
      <c r="R216" s="113" t="s">
        <v>76</v>
      </c>
      <c r="S216" s="113">
        <v>425.5</v>
      </c>
      <c r="T216" s="113">
        <v>1</v>
      </c>
      <c r="U216" s="109">
        <f t="shared" si="37"/>
        <v>425.5</v>
      </c>
      <c r="V216" s="23" t="s">
        <v>29</v>
      </c>
      <c r="X216" s="61">
        <f>SUM(U215:U216)</f>
        <v>17091.25</v>
      </c>
      <c r="Y216" s="19">
        <f>X216/1000</f>
        <v>17.091249999999999</v>
      </c>
    </row>
    <row r="217" spans="2:25" s="19" customFormat="1" ht="47.25" x14ac:dyDescent="0.25">
      <c r="B217" s="115" t="s">
        <v>324</v>
      </c>
      <c r="C217" s="131" t="s">
        <v>327</v>
      </c>
      <c r="D217" s="117" t="s">
        <v>328</v>
      </c>
      <c r="E217" s="24" t="s">
        <v>152</v>
      </c>
      <c r="F217" s="23" t="s">
        <v>29</v>
      </c>
      <c r="G217" s="23" t="s">
        <v>29</v>
      </c>
      <c r="H217" s="23" t="s">
        <v>97</v>
      </c>
      <c r="I217" s="23" t="s">
        <v>69</v>
      </c>
      <c r="J217" s="23" t="s">
        <v>117</v>
      </c>
      <c r="K217" s="23" t="s">
        <v>29</v>
      </c>
      <c r="L217" s="23" t="s">
        <v>29</v>
      </c>
      <c r="M217" s="23" t="s">
        <v>29</v>
      </c>
      <c r="N217" s="65" t="s">
        <v>98</v>
      </c>
      <c r="O217" s="23" t="s">
        <v>74</v>
      </c>
      <c r="P217" s="23" t="s">
        <v>329</v>
      </c>
      <c r="Q217" s="113" t="s">
        <v>154</v>
      </c>
      <c r="R217" s="113" t="s">
        <v>155</v>
      </c>
      <c r="S217" s="113">
        <v>2222.1</v>
      </c>
      <c r="T217" s="113">
        <v>1.25</v>
      </c>
      <c r="U217" s="109">
        <f t="shared" ref="U217:U220" si="38">S217*T217*P217</f>
        <v>22221</v>
      </c>
      <c r="V217" s="23" t="s">
        <v>29</v>
      </c>
      <c r="X217" s="61"/>
    </row>
    <row r="218" spans="2:25" s="19" customFormat="1" ht="47.25" x14ac:dyDescent="0.25">
      <c r="B218" s="115" t="s">
        <v>324</v>
      </c>
      <c r="C218" s="131" t="s">
        <v>327</v>
      </c>
      <c r="D218" s="117" t="s">
        <v>328</v>
      </c>
      <c r="E218" s="24" t="s">
        <v>99</v>
      </c>
      <c r="F218" s="23" t="s">
        <v>29</v>
      </c>
      <c r="G218" s="23" t="s">
        <v>29</v>
      </c>
      <c r="H218" s="23" t="s">
        <v>97</v>
      </c>
      <c r="I218" s="23" t="s">
        <v>69</v>
      </c>
      <c r="J218" s="23" t="s">
        <v>117</v>
      </c>
      <c r="K218" s="23" t="s">
        <v>29</v>
      </c>
      <c r="L218" s="23" t="s">
        <v>29</v>
      </c>
      <c r="M218" s="23" t="s">
        <v>29</v>
      </c>
      <c r="N218" s="65" t="s">
        <v>98</v>
      </c>
      <c r="O218" s="23" t="s">
        <v>74</v>
      </c>
      <c r="P218" s="23" t="s">
        <v>74</v>
      </c>
      <c r="Q218" s="113" t="s">
        <v>75</v>
      </c>
      <c r="R218" s="113" t="s">
        <v>76</v>
      </c>
      <c r="S218" s="113">
        <v>425.5</v>
      </c>
      <c r="T218" s="113">
        <v>1</v>
      </c>
      <c r="U218" s="109">
        <f t="shared" si="38"/>
        <v>425.5</v>
      </c>
      <c r="V218" s="23" t="s">
        <v>29</v>
      </c>
      <c r="X218" s="61">
        <f>SUM(U217:U218)</f>
        <v>22646.5</v>
      </c>
      <c r="Y218" s="19">
        <f>X218/1000</f>
        <v>22.6465</v>
      </c>
    </row>
    <row r="219" spans="2:25" s="19" customFormat="1" ht="47.25" x14ac:dyDescent="0.25">
      <c r="B219" s="115" t="s">
        <v>324</v>
      </c>
      <c r="C219" s="128" t="s">
        <v>330</v>
      </c>
      <c r="D219" s="130" t="s">
        <v>331</v>
      </c>
      <c r="E219" s="24" t="s">
        <v>240</v>
      </c>
      <c r="F219" s="23" t="s">
        <v>29</v>
      </c>
      <c r="G219" s="23" t="s">
        <v>29</v>
      </c>
      <c r="H219" s="23" t="s">
        <v>97</v>
      </c>
      <c r="I219" s="23" t="s">
        <v>70</v>
      </c>
      <c r="J219" s="23" t="s">
        <v>117</v>
      </c>
      <c r="K219" s="23" t="s">
        <v>29</v>
      </c>
      <c r="L219" s="23" t="s">
        <v>29</v>
      </c>
      <c r="M219" s="23" t="s">
        <v>29</v>
      </c>
      <c r="N219" s="65" t="s">
        <v>98</v>
      </c>
      <c r="O219" s="23" t="s">
        <v>74</v>
      </c>
      <c r="P219" s="23" t="s">
        <v>329</v>
      </c>
      <c r="Q219" s="113" t="s">
        <v>154</v>
      </c>
      <c r="R219" s="126" t="s">
        <v>241</v>
      </c>
      <c r="S219" s="113">
        <v>1495.46</v>
      </c>
      <c r="T219" s="113">
        <v>1.25</v>
      </c>
      <c r="U219" s="109">
        <f t="shared" si="38"/>
        <v>14954.6</v>
      </c>
      <c r="V219" s="23" t="s">
        <v>29</v>
      </c>
      <c r="X219" s="61"/>
    </row>
    <row r="220" spans="2:25" s="19" customFormat="1" ht="47.25" x14ac:dyDescent="0.25">
      <c r="B220" s="115" t="s">
        <v>324</v>
      </c>
      <c r="C220" s="128" t="s">
        <v>330</v>
      </c>
      <c r="D220" s="130" t="s">
        <v>331</v>
      </c>
      <c r="E220" s="24" t="s">
        <v>99</v>
      </c>
      <c r="F220" s="23" t="s">
        <v>29</v>
      </c>
      <c r="G220" s="23" t="s">
        <v>29</v>
      </c>
      <c r="H220" s="23" t="s">
        <v>97</v>
      </c>
      <c r="I220" s="23" t="s">
        <v>70</v>
      </c>
      <c r="J220" s="23" t="s">
        <v>117</v>
      </c>
      <c r="K220" s="23" t="s">
        <v>29</v>
      </c>
      <c r="L220" s="23" t="s">
        <v>29</v>
      </c>
      <c r="M220" s="23" t="s">
        <v>29</v>
      </c>
      <c r="N220" s="65" t="s">
        <v>98</v>
      </c>
      <c r="O220" s="23" t="s">
        <v>74</v>
      </c>
      <c r="P220" s="23" t="s">
        <v>74</v>
      </c>
      <c r="Q220" s="113" t="s">
        <v>75</v>
      </c>
      <c r="R220" s="113" t="s">
        <v>110</v>
      </c>
      <c r="S220" s="113">
        <v>2127.5100000000002</v>
      </c>
      <c r="T220" s="113">
        <v>0.85</v>
      </c>
      <c r="U220" s="23">
        <f t="shared" si="38"/>
        <v>1808.3835000000001</v>
      </c>
      <c r="V220" s="23" t="s">
        <v>29</v>
      </c>
      <c r="X220" s="61">
        <f>SUM(U219:U220)</f>
        <v>16762.983500000002</v>
      </c>
      <c r="Y220" s="19">
        <f>X220/1000</f>
        <v>16.762983500000001</v>
      </c>
    </row>
    <row r="221" spans="2:25" s="19" customFormat="1" ht="47.25" x14ac:dyDescent="0.25">
      <c r="B221" s="115" t="s">
        <v>324</v>
      </c>
      <c r="C221" s="128" t="s">
        <v>332</v>
      </c>
      <c r="D221" s="130" t="s">
        <v>333</v>
      </c>
      <c r="E221" s="24" t="s">
        <v>240</v>
      </c>
      <c r="F221" s="23" t="s">
        <v>29</v>
      </c>
      <c r="G221" s="23" t="s">
        <v>29</v>
      </c>
      <c r="H221" s="23" t="s">
        <v>97</v>
      </c>
      <c r="I221" s="23" t="s">
        <v>70</v>
      </c>
      <c r="J221" s="23" t="s">
        <v>117</v>
      </c>
      <c r="K221" s="23" t="s">
        <v>29</v>
      </c>
      <c r="L221" s="23" t="s">
        <v>29</v>
      </c>
      <c r="M221" s="23" t="s">
        <v>29</v>
      </c>
      <c r="N221" s="65" t="s">
        <v>98</v>
      </c>
      <c r="O221" s="23" t="s">
        <v>74</v>
      </c>
      <c r="P221" s="23" t="s">
        <v>334</v>
      </c>
      <c r="Q221" s="113" t="s">
        <v>154</v>
      </c>
      <c r="R221" s="126" t="s">
        <v>241</v>
      </c>
      <c r="S221" s="113">
        <v>1495.46</v>
      </c>
      <c r="T221" s="113">
        <v>1.25</v>
      </c>
      <c r="U221" s="109">
        <f t="shared" ref="U221:U224" si="39">S221*T221*P221</f>
        <v>16823.924999999999</v>
      </c>
      <c r="V221" s="23" t="s">
        <v>29</v>
      </c>
      <c r="X221" s="61"/>
    </row>
    <row r="222" spans="2:25" s="19" customFormat="1" ht="47.25" x14ac:dyDescent="0.25">
      <c r="B222" s="115" t="s">
        <v>324</v>
      </c>
      <c r="C222" s="128" t="s">
        <v>332</v>
      </c>
      <c r="D222" s="130" t="s">
        <v>333</v>
      </c>
      <c r="E222" s="24" t="s">
        <v>335</v>
      </c>
      <c r="F222" s="23" t="s">
        <v>29</v>
      </c>
      <c r="G222" s="23" t="s">
        <v>29</v>
      </c>
      <c r="H222" s="23" t="s">
        <v>97</v>
      </c>
      <c r="I222" s="23" t="s">
        <v>70</v>
      </c>
      <c r="J222" s="23" t="s">
        <v>117</v>
      </c>
      <c r="K222" s="23" t="s">
        <v>29</v>
      </c>
      <c r="L222" s="23" t="s">
        <v>29</v>
      </c>
      <c r="M222" s="23" t="s">
        <v>29</v>
      </c>
      <c r="N222" s="65" t="s">
        <v>98</v>
      </c>
      <c r="O222" s="23" t="s">
        <v>74</v>
      </c>
      <c r="P222" s="23" t="s">
        <v>136</v>
      </c>
      <c r="Q222" s="113" t="s">
        <v>154</v>
      </c>
      <c r="R222" s="126" t="s">
        <v>336</v>
      </c>
      <c r="S222" s="113">
        <v>1058.83</v>
      </c>
      <c r="T222" s="113">
        <v>1.25</v>
      </c>
      <c r="U222" s="109">
        <f t="shared" ref="U222:U223" si="40">S222*T222*P222</f>
        <v>2647.0749999999998</v>
      </c>
      <c r="V222" s="23" t="s">
        <v>29</v>
      </c>
      <c r="X222" s="61"/>
    </row>
    <row r="223" spans="2:25" s="19" customFormat="1" ht="47.25" x14ac:dyDescent="0.25">
      <c r="B223" s="115" t="s">
        <v>324</v>
      </c>
      <c r="C223" s="128" t="s">
        <v>332</v>
      </c>
      <c r="D223" s="130" t="s">
        <v>333</v>
      </c>
      <c r="E223" s="24" t="s">
        <v>337</v>
      </c>
      <c r="F223" s="23" t="s">
        <v>29</v>
      </c>
      <c r="G223" s="23" t="s">
        <v>29</v>
      </c>
      <c r="H223" s="23" t="s">
        <v>97</v>
      </c>
      <c r="I223" s="23" t="s">
        <v>70</v>
      </c>
      <c r="J223" s="23" t="s">
        <v>120</v>
      </c>
      <c r="K223" s="23" t="s">
        <v>29</v>
      </c>
      <c r="L223" s="23" t="s">
        <v>29</v>
      </c>
      <c r="M223" s="23" t="s">
        <v>29</v>
      </c>
      <c r="N223" s="65" t="s">
        <v>98</v>
      </c>
      <c r="O223" s="23" t="s">
        <v>74</v>
      </c>
      <c r="P223" s="23" t="s">
        <v>334</v>
      </c>
      <c r="Q223" s="113" t="s">
        <v>154</v>
      </c>
      <c r="R223" s="126" t="s">
        <v>338</v>
      </c>
      <c r="S223" s="113">
        <v>262.52999999999997</v>
      </c>
      <c r="T223" s="113">
        <v>1.25</v>
      </c>
      <c r="U223" s="109">
        <f t="shared" si="40"/>
        <v>2953.4624999999996</v>
      </c>
      <c r="V223" s="23" t="s">
        <v>29</v>
      </c>
      <c r="X223" s="61"/>
    </row>
    <row r="224" spans="2:25" s="19" customFormat="1" ht="47.25" x14ac:dyDescent="0.25">
      <c r="B224" s="115" t="s">
        <v>324</v>
      </c>
      <c r="C224" s="128" t="s">
        <v>332</v>
      </c>
      <c r="D224" s="130" t="s">
        <v>333</v>
      </c>
      <c r="E224" s="24" t="s">
        <v>99</v>
      </c>
      <c r="F224" s="23" t="s">
        <v>29</v>
      </c>
      <c r="G224" s="23" t="s">
        <v>29</v>
      </c>
      <c r="H224" s="23" t="s">
        <v>97</v>
      </c>
      <c r="I224" s="23" t="s">
        <v>70</v>
      </c>
      <c r="J224" s="23" t="s">
        <v>117</v>
      </c>
      <c r="K224" s="23" t="s">
        <v>29</v>
      </c>
      <c r="L224" s="23" t="s">
        <v>29</v>
      </c>
      <c r="M224" s="23" t="s">
        <v>29</v>
      </c>
      <c r="N224" s="65" t="s">
        <v>98</v>
      </c>
      <c r="O224" s="23" t="s">
        <v>74</v>
      </c>
      <c r="P224" s="23" t="s">
        <v>74</v>
      </c>
      <c r="Q224" s="113" t="s">
        <v>75</v>
      </c>
      <c r="R224" s="113" t="s">
        <v>110</v>
      </c>
      <c r="S224" s="113">
        <v>2127.5100000000002</v>
      </c>
      <c r="T224" s="113">
        <v>0.85</v>
      </c>
      <c r="U224" s="23">
        <f t="shared" si="39"/>
        <v>1808.3835000000001</v>
      </c>
      <c r="V224" s="23" t="s">
        <v>29</v>
      </c>
      <c r="X224" s="61">
        <f>SUM(U221:U224)</f>
        <v>24232.846000000001</v>
      </c>
      <c r="Y224" s="19">
        <f>X224/1000</f>
        <v>24.232846000000002</v>
      </c>
    </row>
    <row r="225" spans="2:25" s="19" customFormat="1" ht="47.25" x14ac:dyDescent="0.25">
      <c r="B225" s="115" t="s">
        <v>324</v>
      </c>
      <c r="C225" s="128" t="s">
        <v>339</v>
      </c>
      <c r="D225" s="130" t="s">
        <v>340</v>
      </c>
      <c r="E225" s="24" t="s">
        <v>240</v>
      </c>
      <c r="F225" s="23" t="s">
        <v>29</v>
      </c>
      <c r="G225" s="23" t="s">
        <v>29</v>
      </c>
      <c r="H225" s="23" t="s">
        <v>97</v>
      </c>
      <c r="I225" s="23" t="s">
        <v>70</v>
      </c>
      <c r="J225" s="23" t="s">
        <v>117</v>
      </c>
      <c r="K225" s="23" t="s">
        <v>29</v>
      </c>
      <c r="L225" s="23" t="s">
        <v>29</v>
      </c>
      <c r="M225" s="23" t="s">
        <v>29</v>
      </c>
      <c r="N225" s="65" t="s">
        <v>98</v>
      </c>
      <c r="O225" s="23" t="s">
        <v>74</v>
      </c>
      <c r="P225" s="23" t="s">
        <v>329</v>
      </c>
      <c r="Q225" s="113" t="s">
        <v>154</v>
      </c>
      <c r="R225" s="126" t="s">
        <v>241</v>
      </c>
      <c r="S225" s="113">
        <v>1495.46</v>
      </c>
      <c r="T225" s="113">
        <v>1.25</v>
      </c>
      <c r="U225" s="109">
        <f t="shared" ref="U225:U228" si="41">S225*T225*P225</f>
        <v>14954.6</v>
      </c>
      <c r="V225" s="23" t="s">
        <v>29</v>
      </c>
      <c r="X225" s="61"/>
    </row>
    <row r="226" spans="2:25" s="19" customFormat="1" ht="47.25" x14ac:dyDescent="0.25">
      <c r="B226" s="115" t="s">
        <v>324</v>
      </c>
      <c r="C226" s="128" t="s">
        <v>339</v>
      </c>
      <c r="D226" s="130" t="s">
        <v>340</v>
      </c>
      <c r="E226" s="24" t="s">
        <v>335</v>
      </c>
      <c r="F226" s="23" t="s">
        <v>29</v>
      </c>
      <c r="G226" s="23" t="s">
        <v>29</v>
      </c>
      <c r="H226" s="23" t="s">
        <v>97</v>
      </c>
      <c r="I226" s="23" t="s">
        <v>70</v>
      </c>
      <c r="J226" s="23" t="s">
        <v>117</v>
      </c>
      <c r="K226" s="23" t="s">
        <v>29</v>
      </c>
      <c r="L226" s="23" t="s">
        <v>29</v>
      </c>
      <c r="M226" s="23" t="s">
        <v>29</v>
      </c>
      <c r="N226" s="65" t="s">
        <v>98</v>
      </c>
      <c r="O226" s="23" t="s">
        <v>74</v>
      </c>
      <c r="P226" s="23" t="s">
        <v>136</v>
      </c>
      <c r="Q226" s="113" t="s">
        <v>154</v>
      </c>
      <c r="R226" s="126" t="s">
        <v>336</v>
      </c>
      <c r="S226" s="113">
        <v>1058.83</v>
      </c>
      <c r="T226" s="113">
        <v>1.25</v>
      </c>
      <c r="U226" s="109">
        <f t="shared" si="41"/>
        <v>2647.0749999999998</v>
      </c>
      <c r="V226" s="23" t="s">
        <v>29</v>
      </c>
      <c r="X226" s="61"/>
    </row>
    <row r="227" spans="2:25" s="19" customFormat="1" ht="47.25" x14ac:dyDescent="0.25">
      <c r="B227" s="115" t="s">
        <v>324</v>
      </c>
      <c r="C227" s="128" t="s">
        <v>339</v>
      </c>
      <c r="D227" s="130" t="s">
        <v>340</v>
      </c>
      <c r="E227" s="24" t="s">
        <v>337</v>
      </c>
      <c r="F227" s="23" t="s">
        <v>29</v>
      </c>
      <c r="G227" s="23" t="s">
        <v>29</v>
      </c>
      <c r="H227" s="23" t="s">
        <v>97</v>
      </c>
      <c r="I227" s="23" t="s">
        <v>70</v>
      </c>
      <c r="J227" s="23" t="s">
        <v>120</v>
      </c>
      <c r="K227" s="23" t="s">
        <v>29</v>
      </c>
      <c r="L227" s="23" t="s">
        <v>29</v>
      </c>
      <c r="M227" s="23" t="s">
        <v>29</v>
      </c>
      <c r="N227" s="65" t="s">
        <v>98</v>
      </c>
      <c r="O227" s="23" t="s">
        <v>74</v>
      </c>
      <c r="P227" s="23" t="s">
        <v>334</v>
      </c>
      <c r="Q227" s="113" t="s">
        <v>154</v>
      </c>
      <c r="R227" s="126" t="s">
        <v>338</v>
      </c>
      <c r="S227" s="113">
        <v>262.52999999999997</v>
      </c>
      <c r="T227" s="113">
        <v>1.25</v>
      </c>
      <c r="U227" s="109">
        <f t="shared" si="41"/>
        <v>2953.4624999999996</v>
      </c>
      <c r="V227" s="23" t="s">
        <v>29</v>
      </c>
      <c r="X227" s="61"/>
    </row>
    <row r="228" spans="2:25" s="19" customFormat="1" ht="47.25" x14ac:dyDescent="0.25">
      <c r="B228" s="115" t="s">
        <v>324</v>
      </c>
      <c r="C228" s="128" t="s">
        <v>339</v>
      </c>
      <c r="D228" s="130" t="s">
        <v>340</v>
      </c>
      <c r="E228" s="24" t="s">
        <v>99</v>
      </c>
      <c r="F228" s="23" t="s">
        <v>29</v>
      </c>
      <c r="G228" s="23" t="s">
        <v>29</v>
      </c>
      <c r="H228" s="23" t="s">
        <v>97</v>
      </c>
      <c r="I228" s="23" t="s">
        <v>70</v>
      </c>
      <c r="J228" s="23" t="s">
        <v>117</v>
      </c>
      <c r="K228" s="23" t="s">
        <v>29</v>
      </c>
      <c r="L228" s="23" t="s">
        <v>29</v>
      </c>
      <c r="M228" s="23" t="s">
        <v>29</v>
      </c>
      <c r="N228" s="65" t="s">
        <v>98</v>
      </c>
      <c r="O228" s="23" t="s">
        <v>74</v>
      </c>
      <c r="P228" s="23" t="s">
        <v>74</v>
      </c>
      <c r="Q228" s="113" t="s">
        <v>75</v>
      </c>
      <c r="R228" s="113" t="s">
        <v>110</v>
      </c>
      <c r="S228" s="113">
        <v>2127.5100000000002</v>
      </c>
      <c r="T228" s="113">
        <v>0.85</v>
      </c>
      <c r="U228" s="23">
        <f t="shared" si="41"/>
        <v>1808.3835000000001</v>
      </c>
      <c r="V228" s="23" t="s">
        <v>29</v>
      </c>
      <c r="X228" s="61">
        <f>SUM(U225:U228)</f>
        <v>22363.520999999997</v>
      </c>
      <c r="Y228" s="19">
        <f>X228/1000</f>
        <v>22.363520999999999</v>
      </c>
    </row>
    <row r="229" spans="2:25" s="19" customFormat="1" ht="47.25" x14ac:dyDescent="0.25">
      <c r="B229" s="115" t="s">
        <v>324</v>
      </c>
      <c r="C229" s="128" t="s">
        <v>341</v>
      </c>
      <c r="D229" s="130" t="s">
        <v>342</v>
      </c>
      <c r="E229" s="24" t="s">
        <v>240</v>
      </c>
      <c r="F229" s="23" t="s">
        <v>29</v>
      </c>
      <c r="G229" s="23" t="s">
        <v>29</v>
      </c>
      <c r="H229" s="23" t="s">
        <v>97</v>
      </c>
      <c r="I229" s="23" t="s">
        <v>70</v>
      </c>
      <c r="J229" s="23" t="s">
        <v>117</v>
      </c>
      <c r="K229" s="23" t="s">
        <v>29</v>
      </c>
      <c r="L229" s="23" t="s">
        <v>29</v>
      </c>
      <c r="M229" s="23" t="s">
        <v>29</v>
      </c>
      <c r="N229" s="65" t="s">
        <v>98</v>
      </c>
      <c r="O229" s="23" t="s">
        <v>74</v>
      </c>
      <c r="P229" s="23" t="s">
        <v>334</v>
      </c>
      <c r="Q229" s="113" t="s">
        <v>154</v>
      </c>
      <c r="R229" s="126" t="s">
        <v>241</v>
      </c>
      <c r="S229" s="113">
        <v>1495.46</v>
      </c>
      <c r="T229" s="113">
        <v>1.25</v>
      </c>
      <c r="U229" s="109">
        <f t="shared" ref="U229:U232" si="42">S229*T229*P229</f>
        <v>16823.924999999999</v>
      </c>
      <c r="V229" s="23" t="s">
        <v>29</v>
      </c>
      <c r="X229" s="61"/>
    </row>
    <row r="230" spans="2:25" s="19" customFormat="1" ht="47.25" x14ac:dyDescent="0.25">
      <c r="B230" s="115" t="s">
        <v>324</v>
      </c>
      <c r="C230" s="128" t="s">
        <v>341</v>
      </c>
      <c r="D230" s="130" t="s">
        <v>342</v>
      </c>
      <c r="E230" s="24" t="s">
        <v>335</v>
      </c>
      <c r="F230" s="23" t="s">
        <v>29</v>
      </c>
      <c r="G230" s="23" t="s">
        <v>29</v>
      </c>
      <c r="H230" s="23" t="s">
        <v>97</v>
      </c>
      <c r="I230" s="23" t="s">
        <v>70</v>
      </c>
      <c r="J230" s="23" t="s">
        <v>117</v>
      </c>
      <c r="K230" s="23" t="s">
        <v>29</v>
      </c>
      <c r="L230" s="23" t="s">
        <v>29</v>
      </c>
      <c r="M230" s="23" t="s">
        <v>29</v>
      </c>
      <c r="N230" s="65" t="s">
        <v>98</v>
      </c>
      <c r="O230" s="23" t="s">
        <v>74</v>
      </c>
      <c r="P230" s="23" t="s">
        <v>136</v>
      </c>
      <c r="Q230" s="113" t="s">
        <v>154</v>
      </c>
      <c r="R230" s="126" t="s">
        <v>336</v>
      </c>
      <c r="S230" s="113">
        <v>1058.83</v>
      </c>
      <c r="T230" s="113">
        <v>1.25</v>
      </c>
      <c r="U230" s="109">
        <f t="shared" si="42"/>
        <v>2647.0749999999998</v>
      </c>
      <c r="V230" s="23" t="s">
        <v>29</v>
      </c>
      <c r="X230" s="61"/>
    </row>
    <row r="231" spans="2:25" s="19" customFormat="1" ht="47.25" x14ac:dyDescent="0.25">
      <c r="B231" s="115" t="s">
        <v>324</v>
      </c>
      <c r="C231" s="128" t="s">
        <v>341</v>
      </c>
      <c r="D231" s="130" t="s">
        <v>342</v>
      </c>
      <c r="E231" s="24" t="s">
        <v>337</v>
      </c>
      <c r="F231" s="23" t="s">
        <v>29</v>
      </c>
      <c r="G231" s="23" t="s">
        <v>29</v>
      </c>
      <c r="H231" s="23" t="s">
        <v>97</v>
      </c>
      <c r="I231" s="23" t="s">
        <v>70</v>
      </c>
      <c r="J231" s="23" t="s">
        <v>120</v>
      </c>
      <c r="K231" s="23" t="s">
        <v>29</v>
      </c>
      <c r="L231" s="23" t="s">
        <v>29</v>
      </c>
      <c r="M231" s="23" t="s">
        <v>29</v>
      </c>
      <c r="N231" s="65" t="s">
        <v>98</v>
      </c>
      <c r="O231" s="23" t="s">
        <v>74</v>
      </c>
      <c r="P231" s="23" t="s">
        <v>343</v>
      </c>
      <c r="Q231" s="113" t="s">
        <v>154</v>
      </c>
      <c r="R231" s="126" t="s">
        <v>338</v>
      </c>
      <c r="S231" s="113">
        <v>262.52999999999997</v>
      </c>
      <c r="T231" s="113">
        <v>1.25</v>
      </c>
      <c r="U231" s="109">
        <f t="shared" si="42"/>
        <v>2297.1374999999998</v>
      </c>
      <c r="V231" s="23" t="s">
        <v>29</v>
      </c>
      <c r="X231" s="61"/>
    </row>
    <row r="232" spans="2:25" s="19" customFormat="1" ht="47.25" x14ac:dyDescent="0.25">
      <c r="B232" s="115" t="s">
        <v>324</v>
      </c>
      <c r="C232" s="128" t="s">
        <v>341</v>
      </c>
      <c r="D232" s="130" t="s">
        <v>342</v>
      </c>
      <c r="E232" s="24" t="s">
        <v>99</v>
      </c>
      <c r="F232" s="23" t="s">
        <v>29</v>
      </c>
      <c r="G232" s="23" t="s">
        <v>29</v>
      </c>
      <c r="H232" s="23" t="s">
        <v>97</v>
      </c>
      <c r="I232" s="23" t="s">
        <v>70</v>
      </c>
      <c r="J232" s="23" t="s">
        <v>117</v>
      </c>
      <c r="K232" s="23" t="s">
        <v>29</v>
      </c>
      <c r="L232" s="23" t="s">
        <v>29</v>
      </c>
      <c r="M232" s="23" t="s">
        <v>29</v>
      </c>
      <c r="N232" s="65" t="s">
        <v>98</v>
      </c>
      <c r="O232" s="23" t="s">
        <v>74</v>
      </c>
      <c r="P232" s="23" t="s">
        <v>74</v>
      </c>
      <c r="Q232" s="113" t="s">
        <v>75</v>
      </c>
      <c r="R232" s="113" t="s">
        <v>110</v>
      </c>
      <c r="S232" s="113">
        <v>2127.5100000000002</v>
      </c>
      <c r="T232" s="113">
        <v>0.85</v>
      </c>
      <c r="U232" s="23">
        <f t="shared" si="42"/>
        <v>1808.3835000000001</v>
      </c>
      <c r="V232" s="23" t="s">
        <v>29</v>
      </c>
      <c r="X232" s="61">
        <f>SUM(U229:U232)</f>
        <v>23576.521000000001</v>
      </c>
      <c r="Y232" s="19">
        <f>X232/1000</f>
        <v>23.576521</v>
      </c>
    </row>
    <row r="233" spans="2:25" s="19" customFormat="1" ht="47.25" x14ac:dyDescent="0.25">
      <c r="B233" s="115" t="s">
        <v>324</v>
      </c>
      <c r="C233" s="128" t="s">
        <v>344</v>
      </c>
      <c r="D233" s="130" t="s">
        <v>345</v>
      </c>
      <c r="E233" s="24" t="s">
        <v>240</v>
      </c>
      <c r="F233" s="23" t="s">
        <v>29</v>
      </c>
      <c r="G233" s="23" t="s">
        <v>29</v>
      </c>
      <c r="H233" s="23" t="s">
        <v>97</v>
      </c>
      <c r="I233" s="23" t="s">
        <v>70</v>
      </c>
      <c r="J233" s="23" t="s">
        <v>117</v>
      </c>
      <c r="K233" s="23" t="s">
        <v>29</v>
      </c>
      <c r="L233" s="23" t="s">
        <v>29</v>
      </c>
      <c r="M233" s="23" t="s">
        <v>29</v>
      </c>
      <c r="N233" s="65" t="s">
        <v>98</v>
      </c>
      <c r="O233" s="23" t="s">
        <v>74</v>
      </c>
      <c r="P233" s="23" t="s">
        <v>334</v>
      </c>
      <c r="Q233" s="113" t="s">
        <v>154</v>
      </c>
      <c r="R233" s="126" t="s">
        <v>241</v>
      </c>
      <c r="S233" s="113">
        <v>1495.46</v>
      </c>
      <c r="T233" s="113">
        <v>1.25</v>
      </c>
      <c r="U233" s="109">
        <f t="shared" ref="U233:U236" si="43">S233*T233*P233</f>
        <v>16823.924999999999</v>
      </c>
      <c r="V233" s="23" t="s">
        <v>29</v>
      </c>
      <c r="X233" s="61"/>
    </row>
    <row r="234" spans="2:25" s="19" customFormat="1" ht="47.25" x14ac:dyDescent="0.25">
      <c r="B234" s="115" t="s">
        <v>324</v>
      </c>
      <c r="C234" s="128" t="s">
        <v>344</v>
      </c>
      <c r="D234" s="130" t="s">
        <v>345</v>
      </c>
      <c r="E234" s="24" t="s">
        <v>335</v>
      </c>
      <c r="F234" s="23" t="s">
        <v>29</v>
      </c>
      <c r="G234" s="23" t="s">
        <v>29</v>
      </c>
      <c r="H234" s="23" t="s">
        <v>97</v>
      </c>
      <c r="I234" s="23" t="s">
        <v>70</v>
      </c>
      <c r="J234" s="23" t="s">
        <v>117</v>
      </c>
      <c r="K234" s="23" t="s">
        <v>29</v>
      </c>
      <c r="L234" s="23" t="s">
        <v>29</v>
      </c>
      <c r="M234" s="23" t="s">
        <v>29</v>
      </c>
      <c r="N234" s="65" t="s">
        <v>98</v>
      </c>
      <c r="O234" s="23" t="s">
        <v>74</v>
      </c>
      <c r="P234" s="23" t="s">
        <v>136</v>
      </c>
      <c r="Q234" s="113" t="s">
        <v>154</v>
      </c>
      <c r="R234" s="126" t="s">
        <v>346</v>
      </c>
      <c r="S234" s="123">
        <v>780.72</v>
      </c>
      <c r="T234" s="113">
        <v>1.25</v>
      </c>
      <c r="U234" s="109">
        <f t="shared" si="43"/>
        <v>1951.8000000000002</v>
      </c>
      <c r="V234" s="23" t="s">
        <v>29</v>
      </c>
      <c r="X234" s="61"/>
    </row>
    <row r="235" spans="2:25" s="19" customFormat="1" ht="47.25" x14ac:dyDescent="0.25">
      <c r="B235" s="115" t="s">
        <v>324</v>
      </c>
      <c r="C235" s="128" t="s">
        <v>344</v>
      </c>
      <c r="D235" s="130" t="s">
        <v>345</v>
      </c>
      <c r="E235" s="24" t="s">
        <v>337</v>
      </c>
      <c r="F235" s="23" t="s">
        <v>29</v>
      </c>
      <c r="G235" s="23" t="s">
        <v>29</v>
      </c>
      <c r="H235" s="23" t="s">
        <v>97</v>
      </c>
      <c r="I235" s="23" t="s">
        <v>70</v>
      </c>
      <c r="J235" s="23" t="s">
        <v>120</v>
      </c>
      <c r="K235" s="23" t="s">
        <v>29</v>
      </c>
      <c r="L235" s="23" t="s">
        <v>29</v>
      </c>
      <c r="M235" s="23" t="s">
        <v>29</v>
      </c>
      <c r="N235" s="65" t="s">
        <v>98</v>
      </c>
      <c r="O235" s="23" t="s">
        <v>74</v>
      </c>
      <c r="P235" s="23" t="s">
        <v>329</v>
      </c>
      <c r="Q235" s="113" t="s">
        <v>154</v>
      </c>
      <c r="R235" s="126" t="s">
        <v>338</v>
      </c>
      <c r="S235" s="113">
        <v>262.52999999999997</v>
      </c>
      <c r="T235" s="113">
        <v>1.25</v>
      </c>
      <c r="U235" s="109">
        <f t="shared" si="43"/>
        <v>2625.2999999999997</v>
      </c>
      <c r="V235" s="23" t="s">
        <v>29</v>
      </c>
      <c r="X235" s="61"/>
    </row>
    <row r="236" spans="2:25" s="19" customFormat="1" ht="47.25" x14ac:dyDescent="0.25">
      <c r="B236" s="115" t="s">
        <v>324</v>
      </c>
      <c r="C236" s="128" t="s">
        <v>344</v>
      </c>
      <c r="D236" s="130" t="s">
        <v>345</v>
      </c>
      <c r="E236" s="24" t="s">
        <v>99</v>
      </c>
      <c r="F236" s="23" t="s">
        <v>29</v>
      </c>
      <c r="G236" s="23" t="s">
        <v>29</v>
      </c>
      <c r="H236" s="23" t="s">
        <v>97</v>
      </c>
      <c r="I236" s="23" t="s">
        <v>70</v>
      </c>
      <c r="J236" s="23" t="s">
        <v>117</v>
      </c>
      <c r="K236" s="23" t="s">
        <v>29</v>
      </c>
      <c r="L236" s="23" t="s">
        <v>29</v>
      </c>
      <c r="M236" s="23" t="s">
        <v>29</v>
      </c>
      <c r="N236" s="65" t="s">
        <v>98</v>
      </c>
      <c r="O236" s="23" t="s">
        <v>74</v>
      </c>
      <c r="P236" s="23" t="s">
        <v>74</v>
      </c>
      <c r="Q236" s="113" t="s">
        <v>75</v>
      </c>
      <c r="R236" s="113" t="s">
        <v>110</v>
      </c>
      <c r="S236" s="113">
        <v>2127.5100000000002</v>
      </c>
      <c r="T236" s="113">
        <v>0.85</v>
      </c>
      <c r="U236" s="23">
        <f t="shared" si="43"/>
        <v>1808.3835000000001</v>
      </c>
      <c r="V236" s="23" t="s">
        <v>29</v>
      </c>
      <c r="X236" s="61">
        <f>SUM(U233:U236)</f>
        <v>23209.408499999998</v>
      </c>
      <c r="Y236" s="19">
        <f>X236/1000</f>
        <v>23.209408499999999</v>
      </c>
    </row>
    <row r="237" spans="2:25" s="19" customFormat="1" ht="47.25" x14ac:dyDescent="0.25">
      <c r="B237" s="115" t="s">
        <v>324</v>
      </c>
      <c r="C237" s="128" t="s">
        <v>347</v>
      </c>
      <c r="D237" s="130" t="s">
        <v>348</v>
      </c>
      <c r="E237" s="24" t="s">
        <v>240</v>
      </c>
      <c r="F237" s="23" t="s">
        <v>29</v>
      </c>
      <c r="G237" s="23" t="s">
        <v>29</v>
      </c>
      <c r="H237" s="23" t="s">
        <v>97</v>
      </c>
      <c r="I237" s="23" t="s">
        <v>70</v>
      </c>
      <c r="J237" s="23" t="s">
        <v>117</v>
      </c>
      <c r="K237" s="23" t="s">
        <v>29</v>
      </c>
      <c r="L237" s="23" t="s">
        <v>29</v>
      </c>
      <c r="M237" s="23" t="s">
        <v>29</v>
      </c>
      <c r="N237" s="65" t="s">
        <v>98</v>
      </c>
      <c r="O237" s="23" t="s">
        <v>74</v>
      </c>
      <c r="P237" s="23" t="s">
        <v>334</v>
      </c>
      <c r="Q237" s="113" t="s">
        <v>154</v>
      </c>
      <c r="R237" s="126" t="s">
        <v>241</v>
      </c>
      <c r="S237" s="113">
        <v>1495.46</v>
      </c>
      <c r="T237" s="113">
        <v>1.25</v>
      </c>
      <c r="U237" s="109">
        <f t="shared" ref="U237:U240" si="44">S237*T237*P237</f>
        <v>16823.924999999999</v>
      </c>
      <c r="V237" s="23" t="s">
        <v>29</v>
      </c>
      <c r="X237" s="61"/>
    </row>
    <row r="238" spans="2:25" s="19" customFormat="1" ht="47.25" x14ac:dyDescent="0.25">
      <c r="B238" s="115" t="s">
        <v>324</v>
      </c>
      <c r="C238" s="128" t="s">
        <v>347</v>
      </c>
      <c r="D238" s="130" t="s">
        <v>348</v>
      </c>
      <c r="E238" s="24" t="s">
        <v>335</v>
      </c>
      <c r="F238" s="23" t="s">
        <v>29</v>
      </c>
      <c r="G238" s="23" t="s">
        <v>29</v>
      </c>
      <c r="H238" s="23" t="s">
        <v>97</v>
      </c>
      <c r="I238" s="23" t="s">
        <v>70</v>
      </c>
      <c r="J238" s="23" t="s">
        <v>117</v>
      </c>
      <c r="K238" s="23" t="s">
        <v>29</v>
      </c>
      <c r="L238" s="23" t="s">
        <v>29</v>
      </c>
      <c r="M238" s="23" t="s">
        <v>29</v>
      </c>
      <c r="N238" s="65" t="s">
        <v>98</v>
      </c>
      <c r="O238" s="23" t="s">
        <v>74</v>
      </c>
      <c r="P238" s="23" t="s">
        <v>136</v>
      </c>
      <c r="Q238" s="113" t="s">
        <v>154</v>
      </c>
      <c r="R238" s="126" t="s">
        <v>346</v>
      </c>
      <c r="S238" s="123">
        <v>780.72</v>
      </c>
      <c r="T238" s="113">
        <v>1.25</v>
      </c>
      <c r="U238" s="109">
        <f t="shared" si="44"/>
        <v>1951.8000000000002</v>
      </c>
      <c r="V238" s="23" t="s">
        <v>29</v>
      </c>
      <c r="X238" s="61"/>
    </row>
    <row r="239" spans="2:25" s="19" customFormat="1" ht="47.25" x14ac:dyDescent="0.25">
      <c r="B239" s="115" t="s">
        <v>324</v>
      </c>
      <c r="C239" s="128" t="s">
        <v>347</v>
      </c>
      <c r="D239" s="130" t="s">
        <v>348</v>
      </c>
      <c r="E239" s="24" t="s">
        <v>337</v>
      </c>
      <c r="F239" s="23" t="s">
        <v>29</v>
      </c>
      <c r="G239" s="23" t="s">
        <v>29</v>
      </c>
      <c r="H239" s="23" t="s">
        <v>97</v>
      </c>
      <c r="I239" s="23" t="s">
        <v>70</v>
      </c>
      <c r="J239" s="23" t="s">
        <v>120</v>
      </c>
      <c r="K239" s="23" t="s">
        <v>29</v>
      </c>
      <c r="L239" s="23" t="s">
        <v>29</v>
      </c>
      <c r="M239" s="23" t="s">
        <v>29</v>
      </c>
      <c r="N239" s="65" t="s">
        <v>98</v>
      </c>
      <c r="O239" s="23" t="s">
        <v>74</v>
      </c>
      <c r="P239" s="23" t="s">
        <v>343</v>
      </c>
      <c r="Q239" s="113" t="s">
        <v>154</v>
      </c>
      <c r="R239" s="126" t="s">
        <v>338</v>
      </c>
      <c r="S239" s="113">
        <v>262.52999999999997</v>
      </c>
      <c r="T239" s="113">
        <v>1.25</v>
      </c>
      <c r="U239" s="109">
        <f t="shared" si="44"/>
        <v>2297.1374999999998</v>
      </c>
      <c r="V239" s="23" t="s">
        <v>29</v>
      </c>
      <c r="X239" s="61"/>
    </row>
    <row r="240" spans="2:25" s="19" customFormat="1" ht="47.25" x14ac:dyDescent="0.25">
      <c r="B240" s="115" t="s">
        <v>324</v>
      </c>
      <c r="C240" s="128" t="s">
        <v>347</v>
      </c>
      <c r="D240" s="130" t="s">
        <v>348</v>
      </c>
      <c r="E240" s="24" t="s">
        <v>99</v>
      </c>
      <c r="F240" s="23" t="s">
        <v>29</v>
      </c>
      <c r="G240" s="23" t="s">
        <v>29</v>
      </c>
      <c r="H240" s="23" t="s">
        <v>97</v>
      </c>
      <c r="I240" s="23" t="s">
        <v>70</v>
      </c>
      <c r="J240" s="23" t="s">
        <v>117</v>
      </c>
      <c r="K240" s="23" t="s">
        <v>29</v>
      </c>
      <c r="L240" s="23" t="s">
        <v>29</v>
      </c>
      <c r="M240" s="23" t="s">
        <v>29</v>
      </c>
      <c r="N240" s="65" t="s">
        <v>98</v>
      </c>
      <c r="O240" s="23" t="s">
        <v>74</v>
      </c>
      <c r="P240" s="23" t="s">
        <v>74</v>
      </c>
      <c r="Q240" s="113" t="s">
        <v>75</v>
      </c>
      <c r="R240" s="113" t="s">
        <v>110</v>
      </c>
      <c r="S240" s="113">
        <v>2127.5100000000002</v>
      </c>
      <c r="T240" s="113">
        <v>0.85</v>
      </c>
      <c r="U240" s="23">
        <f t="shared" si="44"/>
        <v>1808.3835000000001</v>
      </c>
      <c r="V240" s="23" t="s">
        <v>29</v>
      </c>
      <c r="X240" s="61">
        <f>SUM(U237:U240)</f>
        <v>22881.245999999999</v>
      </c>
      <c r="Y240" s="19">
        <f>X240/1000</f>
        <v>22.881246000000001</v>
      </c>
    </row>
    <row r="241" spans="2:25" s="19" customFormat="1" ht="47.25" x14ac:dyDescent="0.25">
      <c r="B241" s="115" t="s">
        <v>324</v>
      </c>
      <c r="C241" s="128" t="s">
        <v>349</v>
      </c>
      <c r="D241" s="130" t="s">
        <v>350</v>
      </c>
      <c r="E241" s="24" t="s">
        <v>240</v>
      </c>
      <c r="F241" s="23" t="s">
        <v>29</v>
      </c>
      <c r="G241" s="23" t="s">
        <v>29</v>
      </c>
      <c r="H241" s="23" t="s">
        <v>97</v>
      </c>
      <c r="I241" s="23" t="s">
        <v>71</v>
      </c>
      <c r="J241" s="23" t="s">
        <v>117</v>
      </c>
      <c r="K241" s="23" t="s">
        <v>29</v>
      </c>
      <c r="L241" s="23" t="s">
        <v>29</v>
      </c>
      <c r="M241" s="23" t="s">
        <v>29</v>
      </c>
      <c r="N241" s="65" t="s">
        <v>98</v>
      </c>
      <c r="O241" s="23" t="s">
        <v>74</v>
      </c>
      <c r="P241" s="23" t="s">
        <v>329</v>
      </c>
      <c r="Q241" s="113" t="s">
        <v>154</v>
      </c>
      <c r="R241" s="126" t="s">
        <v>241</v>
      </c>
      <c r="S241" s="113">
        <v>1495.46</v>
      </c>
      <c r="T241" s="113">
        <v>1.25</v>
      </c>
      <c r="U241" s="109">
        <f t="shared" ref="U241:U244" si="45">S241*T241*P241</f>
        <v>14954.6</v>
      </c>
      <c r="V241" s="23" t="s">
        <v>29</v>
      </c>
      <c r="X241" s="61"/>
    </row>
    <row r="242" spans="2:25" s="19" customFormat="1" ht="47.25" x14ac:dyDescent="0.25">
      <c r="B242" s="115" t="s">
        <v>324</v>
      </c>
      <c r="C242" s="128" t="s">
        <v>349</v>
      </c>
      <c r="D242" s="130" t="s">
        <v>350</v>
      </c>
      <c r="E242" s="24" t="s">
        <v>335</v>
      </c>
      <c r="F242" s="23" t="s">
        <v>29</v>
      </c>
      <c r="G242" s="23" t="s">
        <v>29</v>
      </c>
      <c r="H242" s="23" t="s">
        <v>97</v>
      </c>
      <c r="I242" s="23" t="s">
        <v>71</v>
      </c>
      <c r="J242" s="23" t="s">
        <v>117</v>
      </c>
      <c r="K242" s="23" t="s">
        <v>29</v>
      </c>
      <c r="L242" s="23" t="s">
        <v>29</v>
      </c>
      <c r="M242" s="23" t="s">
        <v>29</v>
      </c>
      <c r="N242" s="65" t="s">
        <v>98</v>
      </c>
      <c r="O242" s="23" t="s">
        <v>74</v>
      </c>
      <c r="P242" s="23" t="s">
        <v>136</v>
      </c>
      <c r="Q242" s="113" t="s">
        <v>154</v>
      </c>
      <c r="R242" s="126" t="s">
        <v>346</v>
      </c>
      <c r="S242" s="123">
        <v>780.72</v>
      </c>
      <c r="T242" s="113">
        <v>1.25</v>
      </c>
      <c r="U242" s="109">
        <f t="shared" si="45"/>
        <v>1951.8000000000002</v>
      </c>
      <c r="V242" s="23" t="s">
        <v>29</v>
      </c>
      <c r="X242" s="61"/>
    </row>
    <row r="243" spans="2:25" s="19" customFormat="1" ht="47.25" x14ac:dyDescent="0.25">
      <c r="B243" s="115" t="s">
        <v>324</v>
      </c>
      <c r="C243" s="128" t="s">
        <v>349</v>
      </c>
      <c r="D243" s="130" t="s">
        <v>350</v>
      </c>
      <c r="E243" s="24" t="s">
        <v>337</v>
      </c>
      <c r="F243" s="23" t="s">
        <v>29</v>
      </c>
      <c r="G243" s="23" t="s">
        <v>29</v>
      </c>
      <c r="H243" s="23" t="s">
        <v>97</v>
      </c>
      <c r="I243" s="23" t="s">
        <v>71</v>
      </c>
      <c r="J243" s="23" t="s">
        <v>120</v>
      </c>
      <c r="K243" s="23" t="s">
        <v>29</v>
      </c>
      <c r="L243" s="23" t="s">
        <v>29</v>
      </c>
      <c r="M243" s="23" t="s">
        <v>29</v>
      </c>
      <c r="N243" s="65" t="s">
        <v>98</v>
      </c>
      <c r="O243" s="23" t="s">
        <v>74</v>
      </c>
      <c r="P243" s="23" t="s">
        <v>343</v>
      </c>
      <c r="Q243" s="113" t="s">
        <v>154</v>
      </c>
      <c r="R243" s="126" t="s">
        <v>338</v>
      </c>
      <c r="S243" s="113">
        <v>262.52999999999997</v>
      </c>
      <c r="T243" s="113">
        <v>1.25</v>
      </c>
      <c r="U243" s="109">
        <f t="shared" si="45"/>
        <v>2297.1374999999998</v>
      </c>
      <c r="V243" s="23" t="s">
        <v>29</v>
      </c>
      <c r="X243" s="61"/>
    </row>
    <row r="244" spans="2:25" s="19" customFormat="1" ht="47.25" x14ac:dyDescent="0.25">
      <c r="B244" s="115" t="s">
        <v>324</v>
      </c>
      <c r="C244" s="128" t="s">
        <v>349</v>
      </c>
      <c r="D244" s="130" t="s">
        <v>350</v>
      </c>
      <c r="E244" s="24" t="s">
        <v>99</v>
      </c>
      <c r="F244" s="23" t="s">
        <v>29</v>
      </c>
      <c r="G244" s="23" t="s">
        <v>29</v>
      </c>
      <c r="H244" s="23" t="s">
        <v>97</v>
      </c>
      <c r="I244" s="23" t="s">
        <v>71</v>
      </c>
      <c r="J244" s="23" t="s">
        <v>117</v>
      </c>
      <c r="K244" s="23" t="s">
        <v>29</v>
      </c>
      <c r="L244" s="23" t="s">
        <v>29</v>
      </c>
      <c r="M244" s="23" t="s">
        <v>29</v>
      </c>
      <c r="N244" s="65" t="s">
        <v>98</v>
      </c>
      <c r="O244" s="23" t="s">
        <v>74</v>
      </c>
      <c r="P244" s="23" t="s">
        <v>74</v>
      </c>
      <c r="Q244" s="113" t="s">
        <v>75</v>
      </c>
      <c r="R244" s="113" t="s">
        <v>110</v>
      </c>
      <c r="S244" s="113">
        <v>2127.5100000000002</v>
      </c>
      <c r="T244" s="113">
        <v>0.85</v>
      </c>
      <c r="U244" s="23">
        <f t="shared" si="45"/>
        <v>1808.3835000000001</v>
      </c>
      <c r="V244" s="23" t="s">
        <v>29</v>
      </c>
      <c r="X244" s="61">
        <f>SUM(U241:U244)</f>
        <v>21011.921000000002</v>
      </c>
      <c r="Y244" s="19">
        <f>X244/1000</f>
        <v>21.011921000000001</v>
      </c>
    </row>
    <row r="245" spans="2:25" s="19" customFormat="1" ht="47.25" x14ac:dyDescent="0.25">
      <c r="B245" s="115" t="s">
        <v>324</v>
      </c>
      <c r="C245" s="128" t="s">
        <v>351</v>
      </c>
      <c r="D245" s="130" t="s">
        <v>352</v>
      </c>
      <c r="E245" s="24" t="s">
        <v>240</v>
      </c>
      <c r="F245" s="23" t="s">
        <v>29</v>
      </c>
      <c r="G245" s="23" t="s">
        <v>29</v>
      </c>
      <c r="H245" s="23" t="s">
        <v>97</v>
      </c>
      <c r="I245" s="23" t="s">
        <v>71</v>
      </c>
      <c r="J245" s="23" t="s">
        <v>117</v>
      </c>
      <c r="K245" s="23" t="s">
        <v>29</v>
      </c>
      <c r="L245" s="23" t="s">
        <v>29</v>
      </c>
      <c r="M245" s="23" t="s">
        <v>29</v>
      </c>
      <c r="N245" s="65" t="s">
        <v>98</v>
      </c>
      <c r="O245" s="23" t="s">
        <v>74</v>
      </c>
      <c r="P245" s="23" t="s">
        <v>329</v>
      </c>
      <c r="Q245" s="113" t="s">
        <v>154</v>
      </c>
      <c r="R245" s="126" t="s">
        <v>241</v>
      </c>
      <c r="S245" s="113">
        <v>1495.46</v>
      </c>
      <c r="T245" s="113">
        <v>1.25</v>
      </c>
      <c r="U245" s="109">
        <f t="shared" ref="U245:U248" si="46">S245*T245*P245</f>
        <v>14954.6</v>
      </c>
      <c r="V245" s="23" t="s">
        <v>29</v>
      </c>
      <c r="X245" s="61"/>
    </row>
    <row r="246" spans="2:25" s="19" customFormat="1" ht="47.25" x14ac:dyDescent="0.25">
      <c r="B246" s="115" t="s">
        <v>324</v>
      </c>
      <c r="C246" s="128" t="s">
        <v>351</v>
      </c>
      <c r="D246" s="130" t="s">
        <v>352</v>
      </c>
      <c r="E246" s="24" t="s">
        <v>335</v>
      </c>
      <c r="F246" s="23" t="s">
        <v>29</v>
      </c>
      <c r="G246" s="23" t="s">
        <v>29</v>
      </c>
      <c r="H246" s="23" t="s">
        <v>97</v>
      </c>
      <c r="I246" s="23" t="s">
        <v>71</v>
      </c>
      <c r="J246" s="23" t="s">
        <v>117</v>
      </c>
      <c r="K246" s="23" t="s">
        <v>29</v>
      </c>
      <c r="L246" s="23" t="s">
        <v>29</v>
      </c>
      <c r="M246" s="23" t="s">
        <v>29</v>
      </c>
      <c r="N246" s="65" t="s">
        <v>98</v>
      </c>
      <c r="O246" s="23" t="s">
        <v>74</v>
      </c>
      <c r="P246" s="23" t="s">
        <v>136</v>
      </c>
      <c r="Q246" s="113" t="s">
        <v>154</v>
      </c>
      <c r="R246" s="126" t="s">
        <v>346</v>
      </c>
      <c r="S246" s="123">
        <v>780.72</v>
      </c>
      <c r="T246" s="113">
        <v>1.25</v>
      </c>
      <c r="U246" s="109">
        <f t="shared" si="46"/>
        <v>1951.8000000000002</v>
      </c>
      <c r="V246" s="23" t="s">
        <v>29</v>
      </c>
      <c r="X246" s="61"/>
    </row>
    <row r="247" spans="2:25" s="19" customFormat="1" ht="47.25" x14ac:dyDescent="0.25">
      <c r="B247" s="115" t="s">
        <v>324</v>
      </c>
      <c r="C247" s="128" t="s">
        <v>351</v>
      </c>
      <c r="D247" s="130" t="s">
        <v>352</v>
      </c>
      <c r="E247" s="24" t="s">
        <v>337</v>
      </c>
      <c r="F247" s="23" t="s">
        <v>29</v>
      </c>
      <c r="G247" s="23" t="s">
        <v>29</v>
      </c>
      <c r="H247" s="23" t="s">
        <v>97</v>
      </c>
      <c r="I247" s="23" t="s">
        <v>71</v>
      </c>
      <c r="J247" s="23" t="s">
        <v>120</v>
      </c>
      <c r="K247" s="23" t="s">
        <v>29</v>
      </c>
      <c r="L247" s="23" t="s">
        <v>29</v>
      </c>
      <c r="M247" s="23" t="s">
        <v>29</v>
      </c>
      <c r="N247" s="65" t="s">
        <v>98</v>
      </c>
      <c r="O247" s="23" t="s">
        <v>74</v>
      </c>
      <c r="P247" s="23" t="s">
        <v>343</v>
      </c>
      <c r="Q247" s="113" t="s">
        <v>154</v>
      </c>
      <c r="R247" s="126" t="s">
        <v>338</v>
      </c>
      <c r="S247" s="113">
        <v>262.52999999999997</v>
      </c>
      <c r="T247" s="113">
        <v>1.25</v>
      </c>
      <c r="U247" s="109">
        <f t="shared" si="46"/>
        <v>2297.1374999999998</v>
      </c>
      <c r="V247" s="23" t="s">
        <v>29</v>
      </c>
      <c r="X247" s="61"/>
    </row>
    <row r="248" spans="2:25" s="19" customFormat="1" ht="47.25" x14ac:dyDescent="0.25">
      <c r="B248" s="115" t="s">
        <v>324</v>
      </c>
      <c r="C248" s="128" t="s">
        <v>351</v>
      </c>
      <c r="D248" s="130" t="s">
        <v>352</v>
      </c>
      <c r="E248" s="24" t="s">
        <v>99</v>
      </c>
      <c r="F248" s="23" t="s">
        <v>29</v>
      </c>
      <c r="G248" s="23" t="s">
        <v>29</v>
      </c>
      <c r="H248" s="23" t="s">
        <v>97</v>
      </c>
      <c r="I248" s="23" t="s">
        <v>71</v>
      </c>
      <c r="J248" s="23" t="s">
        <v>117</v>
      </c>
      <c r="K248" s="23" t="s">
        <v>29</v>
      </c>
      <c r="L248" s="23" t="s">
        <v>29</v>
      </c>
      <c r="M248" s="23" t="s">
        <v>29</v>
      </c>
      <c r="N248" s="65" t="s">
        <v>98</v>
      </c>
      <c r="O248" s="23" t="s">
        <v>74</v>
      </c>
      <c r="P248" s="23" t="s">
        <v>74</v>
      </c>
      <c r="Q248" s="113" t="s">
        <v>75</v>
      </c>
      <c r="R248" s="113" t="s">
        <v>110</v>
      </c>
      <c r="S248" s="113">
        <v>2127.5100000000002</v>
      </c>
      <c r="T248" s="113">
        <v>0.85</v>
      </c>
      <c r="U248" s="23">
        <f t="shared" si="46"/>
        <v>1808.3835000000001</v>
      </c>
      <c r="V248" s="23" t="s">
        <v>29</v>
      </c>
      <c r="X248" s="61">
        <f>SUM(U245:U248)</f>
        <v>21011.921000000002</v>
      </c>
      <c r="Y248" s="19">
        <f>X248/1000</f>
        <v>21.011921000000001</v>
      </c>
    </row>
    <row r="249" spans="2:25" s="19" customFormat="1" ht="47.25" x14ac:dyDescent="0.25">
      <c r="B249" s="115" t="s">
        <v>324</v>
      </c>
      <c r="C249" s="128" t="s">
        <v>353</v>
      </c>
      <c r="D249" s="130" t="s">
        <v>354</v>
      </c>
      <c r="E249" s="24" t="s">
        <v>240</v>
      </c>
      <c r="F249" s="23" t="s">
        <v>29</v>
      </c>
      <c r="G249" s="23" t="s">
        <v>29</v>
      </c>
      <c r="H249" s="23" t="s">
        <v>97</v>
      </c>
      <c r="I249" s="23" t="s">
        <v>71</v>
      </c>
      <c r="J249" s="23" t="s">
        <v>117</v>
      </c>
      <c r="K249" s="23" t="s">
        <v>29</v>
      </c>
      <c r="L249" s="23" t="s">
        <v>29</v>
      </c>
      <c r="M249" s="23" t="s">
        <v>29</v>
      </c>
      <c r="N249" s="65" t="s">
        <v>98</v>
      </c>
      <c r="O249" s="23" t="s">
        <v>74</v>
      </c>
      <c r="P249" s="23" t="s">
        <v>100</v>
      </c>
      <c r="Q249" s="113" t="s">
        <v>154</v>
      </c>
      <c r="R249" s="126" t="s">
        <v>241</v>
      </c>
      <c r="S249" s="113">
        <v>1495.46</v>
      </c>
      <c r="T249" s="113">
        <v>1.25</v>
      </c>
      <c r="U249" s="109">
        <f t="shared" ref="U249:U252" si="47">S249*T249*P249</f>
        <v>22431.9</v>
      </c>
      <c r="V249" s="23" t="s">
        <v>29</v>
      </c>
      <c r="X249" s="61"/>
    </row>
    <row r="250" spans="2:25" s="19" customFormat="1" ht="47.25" x14ac:dyDescent="0.25">
      <c r="B250" s="115" t="s">
        <v>324</v>
      </c>
      <c r="C250" s="128" t="s">
        <v>353</v>
      </c>
      <c r="D250" s="130" t="s">
        <v>354</v>
      </c>
      <c r="E250" s="24" t="s">
        <v>335</v>
      </c>
      <c r="F250" s="23" t="s">
        <v>29</v>
      </c>
      <c r="G250" s="23" t="s">
        <v>29</v>
      </c>
      <c r="H250" s="23" t="s">
        <v>97</v>
      </c>
      <c r="I250" s="23" t="s">
        <v>71</v>
      </c>
      <c r="J250" s="23" t="s">
        <v>117</v>
      </c>
      <c r="K250" s="23" t="s">
        <v>29</v>
      </c>
      <c r="L250" s="23" t="s">
        <v>29</v>
      </c>
      <c r="M250" s="23" t="s">
        <v>29</v>
      </c>
      <c r="N250" s="65" t="s">
        <v>98</v>
      </c>
      <c r="O250" s="23" t="s">
        <v>74</v>
      </c>
      <c r="P250" s="23" t="s">
        <v>136</v>
      </c>
      <c r="Q250" s="113" t="s">
        <v>154</v>
      </c>
      <c r="R250" s="126" t="s">
        <v>336</v>
      </c>
      <c r="S250" s="123">
        <v>1058.83</v>
      </c>
      <c r="T250" s="113">
        <v>1.25</v>
      </c>
      <c r="U250" s="109">
        <f t="shared" si="47"/>
        <v>2647.0749999999998</v>
      </c>
      <c r="V250" s="23" t="s">
        <v>29</v>
      </c>
      <c r="X250" s="61"/>
    </row>
    <row r="251" spans="2:25" s="19" customFormat="1" ht="47.25" x14ac:dyDescent="0.25">
      <c r="B251" s="115" t="s">
        <v>324</v>
      </c>
      <c r="C251" s="128" t="s">
        <v>353</v>
      </c>
      <c r="D251" s="130" t="s">
        <v>354</v>
      </c>
      <c r="E251" s="24" t="s">
        <v>337</v>
      </c>
      <c r="F251" s="23" t="s">
        <v>29</v>
      </c>
      <c r="G251" s="23" t="s">
        <v>29</v>
      </c>
      <c r="H251" s="23" t="s">
        <v>97</v>
      </c>
      <c r="I251" s="23" t="s">
        <v>71</v>
      </c>
      <c r="J251" s="23" t="s">
        <v>120</v>
      </c>
      <c r="K251" s="23" t="s">
        <v>29</v>
      </c>
      <c r="L251" s="23" t="s">
        <v>29</v>
      </c>
      <c r="M251" s="23" t="s">
        <v>29</v>
      </c>
      <c r="N251" s="65" t="s">
        <v>98</v>
      </c>
      <c r="O251" s="23" t="s">
        <v>74</v>
      </c>
      <c r="P251" s="23" t="s">
        <v>329</v>
      </c>
      <c r="Q251" s="113" t="s">
        <v>154</v>
      </c>
      <c r="R251" s="126" t="s">
        <v>338</v>
      </c>
      <c r="S251" s="113">
        <v>262.52999999999997</v>
      </c>
      <c r="T251" s="113">
        <v>1.25</v>
      </c>
      <c r="U251" s="109">
        <f t="shared" si="47"/>
        <v>2625.2999999999997</v>
      </c>
      <c r="V251" s="23" t="s">
        <v>29</v>
      </c>
      <c r="X251" s="61"/>
    </row>
    <row r="252" spans="2:25" s="19" customFormat="1" ht="47.25" x14ac:dyDescent="0.25">
      <c r="B252" s="115" t="s">
        <v>324</v>
      </c>
      <c r="C252" s="128" t="s">
        <v>353</v>
      </c>
      <c r="D252" s="130" t="s">
        <v>354</v>
      </c>
      <c r="E252" s="24" t="s">
        <v>99</v>
      </c>
      <c r="F252" s="23" t="s">
        <v>29</v>
      </c>
      <c r="G252" s="23" t="s">
        <v>29</v>
      </c>
      <c r="H252" s="23" t="s">
        <v>97</v>
      </c>
      <c r="I252" s="23" t="s">
        <v>71</v>
      </c>
      <c r="J252" s="23" t="s">
        <v>117</v>
      </c>
      <c r="K252" s="23" t="s">
        <v>29</v>
      </c>
      <c r="L252" s="23" t="s">
        <v>29</v>
      </c>
      <c r="M252" s="23" t="s">
        <v>29</v>
      </c>
      <c r="N252" s="65" t="s">
        <v>98</v>
      </c>
      <c r="O252" s="23" t="s">
        <v>74</v>
      </c>
      <c r="P252" s="23" t="s">
        <v>74</v>
      </c>
      <c r="Q252" s="113" t="s">
        <v>75</v>
      </c>
      <c r="R252" s="113" t="s">
        <v>104</v>
      </c>
      <c r="S252" s="123">
        <v>4255.01</v>
      </c>
      <c r="T252" s="113">
        <v>0.85</v>
      </c>
      <c r="U252" s="23">
        <f t="shared" si="47"/>
        <v>3616.7584999999999</v>
      </c>
      <c r="V252" s="23" t="s">
        <v>29</v>
      </c>
      <c r="X252" s="61">
        <f>SUM(U249:U252)</f>
        <v>31321.033500000001</v>
      </c>
      <c r="Y252" s="19">
        <f>X252/1000</f>
        <v>31.321033500000002</v>
      </c>
    </row>
    <row r="253" spans="2:25" s="19" customFormat="1" ht="47.25" x14ac:dyDescent="0.25">
      <c r="B253" s="115" t="s">
        <v>324</v>
      </c>
      <c r="C253" s="128" t="s">
        <v>355</v>
      </c>
      <c r="D253" s="130" t="s">
        <v>356</v>
      </c>
      <c r="E253" s="24" t="s">
        <v>335</v>
      </c>
      <c r="F253" s="23" t="s">
        <v>29</v>
      </c>
      <c r="G253" s="23" t="s">
        <v>29</v>
      </c>
      <c r="H253" s="23" t="s">
        <v>97</v>
      </c>
      <c r="I253" s="23" t="s">
        <v>71</v>
      </c>
      <c r="J253" s="23" t="s">
        <v>117</v>
      </c>
      <c r="K253" s="23" t="s">
        <v>29</v>
      </c>
      <c r="L253" s="23" t="s">
        <v>29</v>
      </c>
      <c r="M253" s="23" t="s">
        <v>29</v>
      </c>
      <c r="N253" s="65" t="s">
        <v>98</v>
      </c>
      <c r="O253" s="23" t="s">
        <v>74</v>
      </c>
      <c r="P253" s="23" t="s">
        <v>74</v>
      </c>
      <c r="Q253" s="113" t="s">
        <v>154</v>
      </c>
      <c r="R253" s="126" t="s">
        <v>357</v>
      </c>
      <c r="S253" s="123">
        <v>460.85</v>
      </c>
      <c r="T253" s="113">
        <v>1.25</v>
      </c>
      <c r="U253" s="109">
        <f t="shared" ref="U253:U259" si="48">S253*T253*P253</f>
        <v>576.0625</v>
      </c>
      <c r="V253" s="23" t="s">
        <v>29</v>
      </c>
      <c r="X253" s="61"/>
    </row>
    <row r="254" spans="2:25" s="19" customFormat="1" ht="47.25" x14ac:dyDescent="0.25">
      <c r="B254" s="115" t="s">
        <v>324</v>
      </c>
      <c r="C254" s="128" t="s">
        <v>355</v>
      </c>
      <c r="D254" s="130" t="s">
        <v>356</v>
      </c>
      <c r="E254" s="24" t="s">
        <v>238</v>
      </c>
      <c r="F254" s="23" t="s">
        <v>29</v>
      </c>
      <c r="G254" s="23" t="s">
        <v>29</v>
      </c>
      <c r="H254" s="23" t="s">
        <v>97</v>
      </c>
      <c r="I254" s="23" t="s">
        <v>71</v>
      </c>
      <c r="J254" s="23" t="s">
        <v>117</v>
      </c>
      <c r="K254" s="23" t="s">
        <v>29</v>
      </c>
      <c r="L254" s="23" t="s">
        <v>29</v>
      </c>
      <c r="M254" s="23" t="s">
        <v>29</v>
      </c>
      <c r="N254" s="65" t="s">
        <v>98</v>
      </c>
      <c r="O254" s="23" t="s">
        <v>74</v>
      </c>
      <c r="P254" s="23" t="s">
        <v>74</v>
      </c>
      <c r="Q254" s="113" t="s">
        <v>79</v>
      </c>
      <c r="R254" s="126" t="s">
        <v>239</v>
      </c>
      <c r="S254" s="113">
        <v>2968.29</v>
      </c>
      <c r="T254" s="113">
        <v>1.25</v>
      </c>
      <c r="U254" s="109">
        <f t="shared" si="48"/>
        <v>3710.3625000000002</v>
      </c>
      <c r="V254" s="23" t="s">
        <v>29</v>
      </c>
      <c r="X254" s="60"/>
    </row>
    <row r="255" spans="2:25" s="19" customFormat="1" ht="47.25" x14ac:dyDescent="0.25">
      <c r="B255" s="115" t="s">
        <v>324</v>
      </c>
      <c r="C255" s="128" t="s">
        <v>355</v>
      </c>
      <c r="D255" s="130" t="s">
        <v>356</v>
      </c>
      <c r="E255" s="24" t="s">
        <v>99</v>
      </c>
      <c r="F255" s="23" t="s">
        <v>29</v>
      </c>
      <c r="G255" s="23" t="s">
        <v>29</v>
      </c>
      <c r="H255" s="23" t="s">
        <v>97</v>
      </c>
      <c r="I255" s="23" t="s">
        <v>71</v>
      </c>
      <c r="J255" s="23" t="s">
        <v>117</v>
      </c>
      <c r="K255" s="23" t="s">
        <v>29</v>
      </c>
      <c r="L255" s="23" t="s">
        <v>29</v>
      </c>
      <c r="M255" s="23" t="s">
        <v>29</v>
      </c>
      <c r="N255" s="65" t="s">
        <v>98</v>
      </c>
      <c r="O255" s="23" t="s">
        <v>74</v>
      </c>
      <c r="P255" s="23" t="s">
        <v>74</v>
      </c>
      <c r="Q255" s="113" t="s">
        <v>75</v>
      </c>
      <c r="R255" s="113" t="s">
        <v>76</v>
      </c>
      <c r="S255" s="123">
        <v>425.5</v>
      </c>
      <c r="T255" s="113">
        <v>0.85</v>
      </c>
      <c r="U255" s="23">
        <f t="shared" si="48"/>
        <v>361.67500000000001</v>
      </c>
      <c r="V255" s="23" t="s">
        <v>29</v>
      </c>
      <c r="X255" s="61">
        <f>SUM(U253:U255)</f>
        <v>4648.1000000000004</v>
      </c>
      <c r="Y255" s="19">
        <f>X255/1000</f>
        <v>4.6481000000000003</v>
      </c>
    </row>
    <row r="256" spans="2:25" s="19" customFormat="1" ht="63" x14ac:dyDescent="0.25">
      <c r="B256" s="115" t="s">
        <v>358</v>
      </c>
      <c r="C256" s="128" t="s">
        <v>359</v>
      </c>
      <c r="D256" s="117" t="s">
        <v>360</v>
      </c>
      <c r="E256" s="24" t="s">
        <v>116</v>
      </c>
      <c r="F256" s="23" t="s">
        <v>29</v>
      </c>
      <c r="G256" s="23" t="s">
        <v>29</v>
      </c>
      <c r="H256" s="23" t="s">
        <v>97</v>
      </c>
      <c r="I256" s="23" t="s">
        <v>69</v>
      </c>
      <c r="J256" s="23" t="s">
        <v>117</v>
      </c>
      <c r="K256" s="23" t="s">
        <v>29</v>
      </c>
      <c r="L256" s="23" t="s">
        <v>29</v>
      </c>
      <c r="M256" s="23" t="s">
        <v>29</v>
      </c>
      <c r="N256" s="65" t="s">
        <v>98</v>
      </c>
      <c r="O256" s="23" t="s">
        <v>74</v>
      </c>
      <c r="P256" s="120">
        <v>1.1140000000000001</v>
      </c>
      <c r="Q256" s="113" t="s">
        <v>119</v>
      </c>
      <c r="R256" s="126" t="s">
        <v>123</v>
      </c>
      <c r="S256" s="121">
        <v>1929.53</v>
      </c>
      <c r="T256" s="113">
        <v>1.29</v>
      </c>
      <c r="U256" s="109">
        <f t="shared" si="48"/>
        <v>2772.8503817999999</v>
      </c>
      <c r="V256" s="23" t="s">
        <v>29</v>
      </c>
      <c r="X256" s="61"/>
    </row>
    <row r="257" spans="2:25" s="19" customFormat="1" ht="63" x14ac:dyDescent="0.25">
      <c r="B257" s="115" t="s">
        <v>358</v>
      </c>
      <c r="C257" s="128" t="s">
        <v>359</v>
      </c>
      <c r="D257" s="117" t="s">
        <v>360</v>
      </c>
      <c r="E257" s="24" t="s">
        <v>124</v>
      </c>
      <c r="F257" s="23" t="s">
        <v>29</v>
      </c>
      <c r="G257" s="23" t="s">
        <v>29</v>
      </c>
      <c r="H257" s="23" t="s">
        <v>97</v>
      </c>
      <c r="I257" s="23" t="s">
        <v>69</v>
      </c>
      <c r="J257" s="23" t="s">
        <v>117</v>
      </c>
      <c r="K257" s="23" t="s">
        <v>29</v>
      </c>
      <c r="L257" s="23" t="s">
        <v>29</v>
      </c>
      <c r="M257" s="23" t="s">
        <v>29</v>
      </c>
      <c r="N257" s="65" t="s">
        <v>98</v>
      </c>
      <c r="O257" s="23" t="s">
        <v>74</v>
      </c>
      <c r="P257" s="120">
        <v>1.1140000000000001</v>
      </c>
      <c r="Q257" s="113" t="s">
        <v>125</v>
      </c>
      <c r="R257" s="126" t="s">
        <v>126</v>
      </c>
      <c r="S257" s="121">
        <v>1262.83</v>
      </c>
      <c r="T257" s="113">
        <v>1</v>
      </c>
      <c r="U257" s="109">
        <f t="shared" si="48"/>
        <v>1406.7926199999999</v>
      </c>
      <c r="V257" s="23" t="s">
        <v>29</v>
      </c>
      <c r="X257" s="61"/>
    </row>
    <row r="258" spans="2:25" s="19" customFormat="1" ht="63" x14ac:dyDescent="0.25">
      <c r="B258" s="115" t="s">
        <v>358</v>
      </c>
      <c r="C258" s="128" t="s">
        <v>359</v>
      </c>
      <c r="D258" s="117" t="s">
        <v>360</v>
      </c>
      <c r="E258" s="24" t="s">
        <v>128</v>
      </c>
      <c r="F258" s="23" t="s">
        <v>29</v>
      </c>
      <c r="G258" s="23" t="s">
        <v>29</v>
      </c>
      <c r="H258" s="23" t="s">
        <v>97</v>
      </c>
      <c r="I258" s="23" t="s">
        <v>69</v>
      </c>
      <c r="J258" s="23" t="s">
        <v>117</v>
      </c>
      <c r="K258" s="23" t="s">
        <v>29</v>
      </c>
      <c r="L258" s="23" t="s">
        <v>29</v>
      </c>
      <c r="M258" s="23" t="s">
        <v>29</v>
      </c>
      <c r="N258" s="65" t="s">
        <v>98</v>
      </c>
      <c r="O258" s="23" t="s">
        <v>74</v>
      </c>
      <c r="P258" s="120">
        <v>3.492</v>
      </c>
      <c r="Q258" s="113" t="s">
        <v>125</v>
      </c>
      <c r="R258" s="126" t="s">
        <v>361</v>
      </c>
      <c r="S258" s="121">
        <v>1599.54</v>
      </c>
      <c r="T258" s="113">
        <v>1</v>
      </c>
      <c r="U258" s="109">
        <f t="shared" si="48"/>
        <v>5585.5936799999999</v>
      </c>
      <c r="V258" s="23" t="s">
        <v>29</v>
      </c>
      <c r="X258" s="61"/>
    </row>
    <row r="259" spans="2:25" s="19" customFormat="1" ht="63" x14ac:dyDescent="0.25">
      <c r="B259" s="115" t="s">
        <v>358</v>
      </c>
      <c r="C259" s="128" t="s">
        <v>359</v>
      </c>
      <c r="D259" s="117" t="s">
        <v>360</v>
      </c>
      <c r="E259" s="24" t="s">
        <v>135</v>
      </c>
      <c r="F259" s="23" t="s">
        <v>29</v>
      </c>
      <c r="G259" s="23" t="s">
        <v>29</v>
      </c>
      <c r="H259" s="23" t="s">
        <v>97</v>
      </c>
      <c r="I259" s="23" t="s">
        <v>69</v>
      </c>
      <c r="J259" s="23" t="s">
        <v>117</v>
      </c>
      <c r="K259" s="23" t="s">
        <v>29</v>
      </c>
      <c r="L259" s="23" t="s">
        <v>29</v>
      </c>
      <c r="M259" s="23" t="s">
        <v>29</v>
      </c>
      <c r="N259" s="65" t="s">
        <v>98</v>
      </c>
      <c r="O259" s="23" t="s">
        <v>74</v>
      </c>
      <c r="P259" s="122">
        <v>1</v>
      </c>
      <c r="Q259" s="113" t="s">
        <v>137</v>
      </c>
      <c r="R259" s="127" t="s">
        <v>138</v>
      </c>
      <c r="S259" s="121">
        <v>795.69</v>
      </c>
      <c r="T259" s="113">
        <v>1</v>
      </c>
      <c r="U259" s="109">
        <f t="shared" si="48"/>
        <v>795.69</v>
      </c>
      <c r="V259" s="23" t="s">
        <v>29</v>
      </c>
      <c r="X259" s="61">
        <f>SUM(U256:U259)</f>
        <v>10560.926681800001</v>
      </c>
      <c r="Y259" s="19">
        <f>X259/1000</f>
        <v>10.560926681800002</v>
      </c>
    </row>
    <row r="260" spans="2:25" s="19" customFormat="1" ht="63" x14ac:dyDescent="0.25">
      <c r="B260" s="115" t="s">
        <v>358</v>
      </c>
      <c r="C260" s="128" t="s">
        <v>362</v>
      </c>
      <c r="D260" s="117" t="s">
        <v>363</v>
      </c>
      <c r="E260" s="24" t="s">
        <v>116</v>
      </c>
      <c r="F260" s="23" t="s">
        <v>29</v>
      </c>
      <c r="G260" s="23" t="s">
        <v>29</v>
      </c>
      <c r="H260" s="23" t="s">
        <v>97</v>
      </c>
      <c r="I260" s="23" t="s">
        <v>69</v>
      </c>
      <c r="J260" s="23" t="s">
        <v>117</v>
      </c>
      <c r="K260" s="23" t="s">
        <v>29</v>
      </c>
      <c r="L260" s="23" t="s">
        <v>29</v>
      </c>
      <c r="M260" s="23" t="s">
        <v>29</v>
      </c>
      <c r="N260" s="65" t="s">
        <v>98</v>
      </c>
      <c r="O260" s="23" t="s">
        <v>74</v>
      </c>
      <c r="P260" s="120">
        <v>1.0449999999999999</v>
      </c>
      <c r="Q260" s="113" t="s">
        <v>119</v>
      </c>
      <c r="R260" s="126" t="s">
        <v>123</v>
      </c>
      <c r="S260" s="121">
        <v>1929.53</v>
      </c>
      <c r="T260" s="113">
        <v>1.29</v>
      </c>
      <c r="U260" s="109">
        <f t="shared" ref="U260:U263" si="49">S260*T260*P260</f>
        <v>2601.1029164999995</v>
      </c>
      <c r="V260" s="23" t="s">
        <v>29</v>
      </c>
      <c r="X260" s="61"/>
    </row>
    <row r="261" spans="2:25" s="19" customFormat="1" ht="63" x14ac:dyDescent="0.25">
      <c r="B261" s="115" t="s">
        <v>358</v>
      </c>
      <c r="C261" s="128" t="s">
        <v>362</v>
      </c>
      <c r="D261" s="117" t="s">
        <v>363</v>
      </c>
      <c r="E261" s="24" t="s">
        <v>124</v>
      </c>
      <c r="F261" s="23" t="s">
        <v>29</v>
      </c>
      <c r="G261" s="23" t="s">
        <v>29</v>
      </c>
      <c r="H261" s="23" t="s">
        <v>97</v>
      </c>
      <c r="I261" s="23" t="s">
        <v>69</v>
      </c>
      <c r="J261" s="23" t="s">
        <v>117</v>
      </c>
      <c r="K261" s="23" t="s">
        <v>29</v>
      </c>
      <c r="L261" s="23" t="s">
        <v>29</v>
      </c>
      <c r="M261" s="23" t="s">
        <v>29</v>
      </c>
      <c r="N261" s="65" t="s">
        <v>98</v>
      </c>
      <c r="O261" s="23" t="s">
        <v>74</v>
      </c>
      <c r="P261" s="120">
        <v>1.0449999999999999</v>
      </c>
      <c r="Q261" s="113" t="s">
        <v>125</v>
      </c>
      <c r="R261" s="126" t="s">
        <v>126</v>
      </c>
      <c r="S261" s="121">
        <v>1262.83</v>
      </c>
      <c r="T261" s="113">
        <v>1</v>
      </c>
      <c r="U261" s="109">
        <f t="shared" si="49"/>
        <v>1319.6573499999997</v>
      </c>
      <c r="V261" s="23" t="s">
        <v>29</v>
      </c>
      <c r="X261" s="61"/>
    </row>
    <row r="262" spans="2:25" s="19" customFormat="1" ht="63" x14ac:dyDescent="0.25">
      <c r="B262" s="115" t="s">
        <v>358</v>
      </c>
      <c r="C262" s="128" t="s">
        <v>362</v>
      </c>
      <c r="D262" s="117" t="s">
        <v>363</v>
      </c>
      <c r="E262" s="24" t="s">
        <v>128</v>
      </c>
      <c r="F262" s="23" t="s">
        <v>29</v>
      </c>
      <c r="G262" s="23" t="s">
        <v>29</v>
      </c>
      <c r="H262" s="23" t="s">
        <v>97</v>
      </c>
      <c r="I262" s="23" t="s">
        <v>69</v>
      </c>
      <c r="J262" s="23" t="s">
        <v>117</v>
      </c>
      <c r="K262" s="23" t="s">
        <v>29</v>
      </c>
      <c r="L262" s="23" t="s">
        <v>29</v>
      </c>
      <c r="M262" s="23" t="s">
        <v>29</v>
      </c>
      <c r="N262" s="65" t="s">
        <v>98</v>
      </c>
      <c r="O262" s="23" t="s">
        <v>74</v>
      </c>
      <c r="P262" s="120">
        <v>3.1349999999999998</v>
      </c>
      <c r="Q262" s="113" t="s">
        <v>125</v>
      </c>
      <c r="R262" s="126" t="s">
        <v>361</v>
      </c>
      <c r="S262" s="121">
        <v>1599.54</v>
      </c>
      <c r="T262" s="113">
        <v>1</v>
      </c>
      <c r="U262" s="109">
        <f t="shared" si="49"/>
        <v>5014.5578999999998</v>
      </c>
      <c r="V262" s="23" t="s">
        <v>29</v>
      </c>
      <c r="X262" s="61"/>
    </row>
    <row r="263" spans="2:25" s="19" customFormat="1" ht="63" x14ac:dyDescent="0.25">
      <c r="B263" s="115" t="s">
        <v>358</v>
      </c>
      <c r="C263" s="128" t="s">
        <v>362</v>
      </c>
      <c r="D263" s="117" t="s">
        <v>363</v>
      </c>
      <c r="E263" s="24" t="s">
        <v>135</v>
      </c>
      <c r="F263" s="23" t="s">
        <v>29</v>
      </c>
      <c r="G263" s="23" t="s">
        <v>29</v>
      </c>
      <c r="H263" s="23" t="s">
        <v>97</v>
      </c>
      <c r="I263" s="23" t="s">
        <v>69</v>
      </c>
      <c r="J263" s="23" t="s">
        <v>117</v>
      </c>
      <c r="K263" s="23" t="s">
        <v>29</v>
      </c>
      <c r="L263" s="23" t="s">
        <v>29</v>
      </c>
      <c r="M263" s="23" t="s">
        <v>29</v>
      </c>
      <c r="N263" s="65" t="s">
        <v>98</v>
      </c>
      <c r="O263" s="23" t="s">
        <v>74</v>
      </c>
      <c r="P263" s="122">
        <v>1</v>
      </c>
      <c r="Q263" s="113" t="s">
        <v>137</v>
      </c>
      <c r="R263" s="127" t="s">
        <v>138</v>
      </c>
      <c r="S263" s="121">
        <v>795.69</v>
      </c>
      <c r="T263" s="113">
        <v>1</v>
      </c>
      <c r="U263" s="109">
        <f t="shared" si="49"/>
        <v>795.69</v>
      </c>
      <c r="V263" s="23" t="s">
        <v>29</v>
      </c>
      <c r="X263" s="61">
        <f>SUM(U260:U263)</f>
        <v>9731.0081664999998</v>
      </c>
      <c r="Y263" s="19">
        <f>X263/1000</f>
        <v>9.7310081665000006</v>
      </c>
    </row>
    <row r="264" spans="2:25" s="19" customFormat="1" ht="63" x14ac:dyDescent="0.25">
      <c r="B264" s="115" t="s">
        <v>358</v>
      </c>
      <c r="C264" s="128" t="s">
        <v>364</v>
      </c>
      <c r="D264" s="117" t="s">
        <v>365</v>
      </c>
      <c r="E264" s="24" t="s">
        <v>116</v>
      </c>
      <c r="F264" s="23" t="s">
        <v>29</v>
      </c>
      <c r="G264" s="23" t="s">
        <v>29</v>
      </c>
      <c r="H264" s="23" t="s">
        <v>97</v>
      </c>
      <c r="I264" s="23" t="s">
        <v>69</v>
      </c>
      <c r="J264" s="23" t="s">
        <v>117</v>
      </c>
      <c r="K264" s="23" t="s">
        <v>29</v>
      </c>
      <c r="L264" s="23" t="s">
        <v>29</v>
      </c>
      <c r="M264" s="23" t="s">
        <v>29</v>
      </c>
      <c r="N264" s="65" t="s">
        <v>98</v>
      </c>
      <c r="O264" s="23" t="s">
        <v>74</v>
      </c>
      <c r="P264" s="120">
        <v>0.35499999999999998</v>
      </c>
      <c r="Q264" s="113" t="s">
        <v>119</v>
      </c>
      <c r="R264" s="126" t="s">
        <v>123</v>
      </c>
      <c r="S264" s="121">
        <v>1929.53</v>
      </c>
      <c r="T264" s="113">
        <v>1.29</v>
      </c>
      <c r="U264" s="109">
        <f t="shared" ref="U264:U267" si="50">S264*T264*P264</f>
        <v>883.62826349999989</v>
      </c>
      <c r="V264" s="23" t="s">
        <v>29</v>
      </c>
      <c r="X264" s="61"/>
    </row>
    <row r="265" spans="2:25" s="19" customFormat="1" ht="63" x14ac:dyDescent="0.25">
      <c r="B265" s="115" t="s">
        <v>358</v>
      </c>
      <c r="C265" s="128" t="s">
        <v>364</v>
      </c>
      <c r="D265" s="117" t="s">
        <v>365</v>
      </c>
      <c r="E265" s="24" t="s">
        <v>124</v>
      </c>
      <c r="F265" s="23" t="s">
        <v>29</v>
      </c>
      <c r="G265" s="23" t="s">
        <v>29</v>
      </c>
      <c r="H265" s="23" t="s">
        <v>97</v>
      </c>
      <c r="I265" s="23" t="s">
        <v>69</v>
      </c>
      <c r="J265" s="23" t="s">
        <v>117</v>
      </c>
      <c r="K265" s="23" t="s">
        <v>29</v>
      </c>
      <c r="L265" s="23" t="s">
        <v>29</v>
      </c>
      <c r="M265" s="23" t="s">
        <v>29</v>
      </c>
      <c r="N265" s="65" t="s">
        <v>98</v>
      </c>
      <c r="O265" s="23" t="s">
        <v>74</v>
      </c>
      <c r="P265" s="120">
        <v>0.35499999999999998</v>
      </c>
      <c r="Q265" s="113" t="s">
        <v>125</v>
      </c>
      <c r="R265" s="126" t="s">
        <v>126</v>
      </c>
      <c r="S265" s="121">
        <v>1262.83</v>
      </c>
      <c r="T265" s="113">
        <v>1</v>
      </c>
      <c r="U265" s="109">
        <f t="shared" si="50"/>
        <v>448.30464999999992</v>
      </c>
      <c r="V265" s="23" t="s">
        <v>29</v>
      </c>
      <c r="X265" s="61"/>
    </row>
    <row r="266" spans="2:25" s="19" customFormat="1" ht="63" x14ac:dyDescent="0.25">
      <c r="B266" s="115" t="s">
        <v>358</v>
      </c>
      <c r="C266" s="128" t="s">
        <v>364</v>
      </c>
      <c r="D266" s="117" t="s">
        <v>365</v>
      </c>
      <c r="E266" s="24" t="s">
        <v>128</v>
      </c>
      <c r="F266" s="23" t="s">
        <v>29</v>
      </c>
      <c r="G266" s="23" t="s">
        <v>29</v>
      </c>
      <c r="H266" s="23" t="s">
        <v>97</v>
      </c>
      <c r="I266" s="23" t="s">
        <v>69</v>
      </c>
      <c r="J266" s="23" t="s">
        <v>117</v>
      </c>
      <c r="K266" s="23" t="s">
        <v>29</v>
      </c>
      <c r="L266" s="23" t="s">
        <v>29</v>
      </c>
      <c r="M266" s="23" t="s">
        <v>29</v>
      </c>
      <c r="N266" s="65" t="s">
        <v>98</v>
      </c>
      <c r="O266" s="23" t="s">
        <v>74</v>
      </c>
      <c r="P266" s="120">
        <v>1.0649999999999999</v>
      </c>
      <c r="Q266" s="113" t="s">
        <v>125</v>
      </c>
      <c r="R266" s="126" t="s">
        <v>366</v>
      </c>
      <c r="S266" s="121">
        <v>1529.52</v>
      </c>
      <c r="T266" s="113">
        <v>1</v>
      </c>
      <c r="U266" s="109">
        <f t="shared" si="50"/>
        <v>1628.9387999999999</v>
      </c>
      <c r="V266" s="23" t="s">
        <v>29</v>
      </c>
      <c r="X266" s="61"/>
    </row>
    <row r="267" spans="2:25" s="19" customFormat="1" ht="63" x14ac:dyDescent="0.25">
      <c r="B267" s="115" t="s">
        <v>358</v>
      </c>
      <c r="C267" s="128" t="s">
        <v>364</v>
      </c>
      <c r="D267" s="117" t="s">
        <v>365</v>
      </c>
      <c r="E267" s="24" t="s">
        <v>135</v>
      </c>
      <c r="F267" s="23" t="s">
        <v>29</v>
      </c>
      <c r="G267" s="23" t="s">
        <v>29</v>
      </c>
      <c r="H267" s="23" t="s">
        <v>97</v>
      </c>
      <c r="I267" s="23" t="s">
        <v>69</v>
      </c>
      <c r="J267" s="23" t="s">
        <v>117</v>
      </c>
      <c r="K267" s="23" t="s">
        <v>29</v>
      </c>
      <c r="L267" s="23" t="s">
        <v>29</v>
      </c>
      <c r="M267" s="23" t="s">
        <v>29</v>
      </c>
      <c r="N267" s="65" t="s">
        <v>98</v>
      </c>
      <c r="O267" s="23" t="s">
        <v>74</v>
      </c>
      <c r="P267" s="122">
        <v>1</v>
      </c>
      <c r="Q267" s="113" t="s">
        <v>137</v>
      </c>
      <c r="R267" s="127" t="s">
        <v>138</v>
      </c>
      <c r="S267" s="121">
        <v>795.69</v>
      </c>
      <c r="T267" s="113">
        <v>1</v>
      </c>
      <c r="U267" s="109">
        <f t="shared" si="50"/>
        <v>795.69</v>
      </c>
      <c r="V267" s="23" t="s">
        <v>29</v>
      </c>
      <c r="X267" s="61">
        <f>SUM(U264:U267)</f>
        <v>3756.5617134999998</v>
      </c>
      <c r="Y267" s="19">
        <f>X267/1000</f>
        <v>3.7565617134999996</v>
      </c>
    </row>
    <row r="268" spans="2:25" s="19" customFormat="1" ht="63" x14ac:dyDescent="0.25">
      <c r="B268" s="115" t="s">
        <v>358</v>
      </c>
      <c r="C268" s="128" t="s">
        <v>367</v>
      </c>
      <c r="D268" s="119" t="s">
        <v>368</v>
      </c>
      <c r="E268" s="24" t="s">
        <v>116</v>
      </c>
      <c r="F268" s="23" t="s">
        <v>29</v>
      </c>
      <c r="G268" s="23" t="s">
        <v>29</v>
      </c>
      <c r="H268" s="23" t="s">
        <v>97</v>
      </c>
      <c r="I268" s="23" t="s">
        <v>69</v>
      </c>
      <c r="J268" s="23" t="s">
        <v>117</v>
      </c>
      <c r="K268" s="23" t="s">
        <v>29</v>
      </c>
      <c r="L268" s="23" t="s">
        <v>29</v>
      </c>
      <c r="M268" s="23" t="s">
        <v>29</v>
      </c>
      <c r="N268" s="65" t="s">
        <v>98</v>
      </c>
      <c r="O268" s="23" t="s">
        <v>74</v>
      </c>
      <c r="P268" s="120">
        <v>0.20499999999999999</v>
      </c>
      <c r="Q268" s="113" t="s">
        <v>119</v>
      </c>
      <c r="R268" s="126" t="s">
        <v>123</v>
      </c>
      <c r="S268" s="121">
        <v>1929.53</v>
      </c>
      <c r="T268" s="113">
        <v>1.29</v>
      </c>
      <c r="U268" s="109">
        <f t="shared" ref="U268:U275" si="51">S268*T268*P268</f>
        <v>510.26420849999994</v>
      </c>
      <c r="V268" s="23" t="s">
        <v>29</v>
      </c>
      <c r="X268" s="61"/>
    </row>
    <row r="269" spans="2:25" s="19" customFormat="1" ht="63" x14ac:dyDescent="0.25">
      <c r="B269" s="115" t="s">
        <v>358</v>
      </c>
      <c r="C269" s="128" t="s">
        <v>367</v>
      </c>
      <c r="D269" s="119" t="s">
        <v>368</v>
      </c>
      <c r="E269" s="24" t="s">
        <v>124</v>
      </c>
      <c r="F269" s="23" t="s">
        <v>29</v>
      </c>
      <c r="G269" s="23" t="s">
        <v>29</v>
      </c>
      <c r="H269" s="23" t="s">
        <v>97</v>
      </c>
      <c r="I269" s="23" t="s">
        <v>69</v>
      </c>
      <c r="J269" s="23" t="s">
        <v>117</v>
      </c>
      <c r="K269" s="23" t="s">
        <v>29</v>
      </c>
      <c r="L269" s="23" t="s">
        <v>29</v>
      </c>
      <c r="M269" s="23" t="s">
        <v>29</v>
      </c>
      <c r="N269" s="65" t="s">
        <v>98</v>
      </c>
      <c r="O269" s="23" t="s">
        <v>74</v>
      </c>
      <c r="P269" s="120">
        <v>0.20499999999999999</v>
      </c>
      <c r="Q269" s="113" t="s">
        <v>125</v>
      </c>
      <c r="R269" s="126" t="s">
        <v>126</v>
      </c>
      <c r="S269" s="121">
        <v>1262.83</v>
      </c>
      <c r="T269" s="113">
        <v>1</v>
      </c>
      <c r="U269" s="109">
        <f t="shared" si="51"/>
        <v>258.88014999999996</v>
      </c>
      <c r="V269" s="23" t="s">
        <v>29</v>
      </c>
      <c r="X269" s="61"/>
    </row>
    <row r="270" spans="2:25" s="19" customFormat="1" ht="63" x14ac:dyDescent="0.25">
      <c r="B270" s="115" t="s">
        <v>358</v>
      </c>
      <c r="C270" s="128" t="s">
        <v>367</v>
      </c>
      <c r="D270" s="119" t="s">
        <v>368</v>
      </c>
      <c r="E270" s="24" t="s">
        <v>128</v>
      </c>
      <c r="F270" s="23" t="s">
        <v>29</v>
      </c>
      <c r="G270" s="23" t="s">
        <v>29</v>
      </c>
      <c r="H270" s="23" t="s">
        <v>97</v>
      </c>
      <c r="I270" s="23" t="s">
        <v>69</v>
      </c>
      <c r="J270" s="23" t="s">
        <v>117</v>
      </c>
      <c r="K270" s="23" t="s">
        <v>29</v>
      </c>
      <c r="L270" s="23" t="s">
        <v>29</v>
      </c>
      <c r="M270" s="23" t="s">
        <v>29</v>
      </c>
      <c r="N270" s="65" t="s">
        <v>98</v>
      </c>
      <c r="O270" s="23" t="s">
        <v>74</v>
      </c>
      <c r="P270" s="120">
        <v>0.61499999999999999</v>
      </c>
      <c r="Q270" s="113" t="s">
        <v>125</v>
      </c>
      <c r="R270" s="126" t="s">
        <v>366</v>
      </c>
      <c r="S270" s="121">
        <v>1529.52</v>
      </c>
      <c r="T270" s="113">
        <v>1</v>
      </c>
      <c r="U270" s="109">
        <f t="shared" si="51"/>
        <v>940.65480000000002</v>
      </c>
      <c r="V270" s="23" t="s">
        <v>29</v>
      </c>
      <c r="X270" s="61"/>
    </row>
    <row r="271" spans="2:25" s="19" customFormat="1" ht="63" x14ac:dyDescent="0.25">
      <c r="B271" s="115" t="s">
        <v>358</v>
      </c>
      <c r="C271" s="128" t="s">
        <v>367</v>
      </c>
      <c r="D271" s="119" t="s">
        <v>368</v>
      </c>
      <c r="E271" s="24" t="s">
        <v>135</v>
      </c>
      <c r="F271" s="23" t="s">
        <v>29</v>
      </c>
      <c r="G271" s="23" t="s">
        <v>29</v>
      </c>
      <c r="H271" s="23" t="s">
        <v>97</v>
      </c>
      <c r="I271" s="23" t="s">
        <v>69</v>
      </c>
      <c r="J271" s="23" t="s">
        <v>117</v>
      </c>
      <c r="K271" s="23" t="s">
        <v>29</v>
      </c>
      <c r="L271" s="23" t="s">
        <v>29</v>
      </c>
      <c r="M271" s="23" t="s">
        <v>29</v>
      </c>
      <c r="N271" s="65" t="s">
        <v>98</v>
      </c>
      <c r="O271" s="23" t="s">
        <v>74</v>
      </c>
      <c r="P271" s="122">
        <v>1</v>
      </c>
      <c r="Q271" s="113" t="s">
        <v>137</v>
      </c>
      <c r="R271" s="127" t="s">
        <v>138</v>
      </c>
      <c r="S271" s="121">
        <v>795.69</v>
      </c>
      <c r="T271" s="113">
        <v>1</v>
      </c>
      <c r="U271" s="109">
        <f t="shared" si="51"/>
        <v>795.69</v>
      </c>
      <c r="V271" s="23" t="s">
        <v>29</v>
      </c>
      <c r="X271" s="61">
        <f>SUM(U268:U271)</f>
        <v>2505.4891585</v>
      </c>
      <c r="Y271" s="19">
        <f>X271/1000</f>
        <v>2.5054891585000001</v>
      </c>
    </row>
    <row r="272" spans="2:25" s="19" customFormat="1" ht="63" x14ac:dyDescent="0.25">
      <c r="B272" s="115" t="s">
        <v>358</v>
      </c>
      <c r="C272" s="128" t="s">
        <v>369</v>
      </c>
      <c r="D272" s="119" t="s">
        <v>370</v>
      </c>
      <c r="E272" s="24" t="s">
        <v>116</v>
      </c>
      <c r="F272" s="23" t="s">
        <v>29</v>
      </c>
      <c r="G272" s="23" t="s">
        <v>29</v>
      </c>
      <c r="H272" s="23" t="s">
        <v>97</v>
      </c>
      <c r="I272" s="23" t="s">
        <v>69</v>
      </c>
      <c r="J272" s="23" t="s">
        <v>120</v>
      </c>
      <c r="K272" s="23" t="s">
        <v>29</v>
      </c>
      <c r="L272" s="23" t="s">
        <v>29</v>
      </c>
      <c r="M272" s="23" t="s">
        <v>29</v>
      </c>
      <c r="N272" s="65" t="s">
        <v>98</v>
      </c>
      <c r="O272" s="23" t="s">
        <v>74</v>
      </c>
      <c r="P272" s="120">
        <v>1.018</v>
      </c>
      <c r="Q272" s="113" t="s">
        <v>119</v>
      </c>
      <c r="R272" s="113" t="s">
        <v>122</v>
      </c>
      <c r="S272" s="113">
        <v>963.68</v>
      </c>
      <c r="T272" s="113">
        <v>1.43</v>
      </c>
      <c r="U272" s="109">
        <f t="shared" si="51"/>
        <v>1402.8675231999998</v>
      </c>
      <c r="V272" s="23" t="s">
        <v>29</v>
      </c>
      <c r="X272" s="61"/>
    </row>
    <row r="273" spans="2:25" s="19" customFormat="1" ht="63" x14ac:dyDescent="0.25">
      <c r="B273" s="115" t="s">
        <v>358</v>
      </c>
      <c r="C273" s="128" t="s">
        <v>369</v>
      </c>
      <c r="D273" s="119" t="s">
        <v>370</v>
      </c>
      <c r="E273" s="24" t="s">
        <v>124</v>
      </c>
      <c r="F273" s="23" t="s">
        <v>29</v>
      </c>
      <c r="G273" s="23" t="s">
        <v>29</v>
      </c>
      <c r="H273" s="23" t="s">
        <v>97</v>
      </c>
      <c r="I273" s="23" t="s">
        <v>69</v>
      </c>
      <c r="J273" s="23" t="s">
        <v>120</v>
      </c>
      <c r="K273" s="23" t="s">
        <v>29</v>
      </c>
      <c r="L273" s="23" t="s">
        <v>29</v>
      </c>
      <c r="M273" s="23" t="s">
        <v>29</v>
      </c>
      <c r="N273" s="65" t="s">
        <v>98</v>
      </c>
      <c r="O273" s="23" t="s">
        <v>74</v>
      </c>
      <c r="P273" s="120">
        <v>1.018</v>
      </c>
      <c r="Q273" s="113" t="s">
        <v>125</v>
      </c>
      <c r="R273" s="113" t="s">
        <v>127</v>
      </c>
      <c r="S273" s="113">
        <v>949.02</v>
      </c>
      <c r="T273" s="113">
        <v>1</v>
      </c>
      <c r="U273" s="109">
        <f t="shared" si="51"/>
        <v>966.10235999999998</v>
      </c>
      <c r="V273" s="23" t="s">
        <v>29</v>
      </c>
      <c r="X273" s="61"/>
    </row>
    <row r="274" spans="2:25" s="19" customFormat="1" ht="63" x14ac:dyDescent="0.25">
      <c r="B274" s="115" t="s">
        <v>358</v>
      </c>
      <c r="C274" s="128" t="s">
        <v>369</v>
      </c>
      <c r="D274" s="119" t="s">
        <v>370</v>
      </c>
      <c r="E274" s="24" t="s">
        <v>128</v>
      </c>
      <c r="F274" s="23" t="s">
        <v>29</v>
      </c>
      <c r="G274" s="23" t="s">
        <v>29</v>
      </c>
      <c r="H274" s="23" t="s">
        <v>97</v>
      </c>
      <c r="I274" s="23" t="s">
        <v>69</v>
      </c>
      <c r="J274" s="23" t="s">
        <v>120</v>
      </c>
      <c r="K274" s="23" t="s">
        <v>29</v>
      </c>
      <c r="L274" s="23" t="s">
        <v>29</v>
      </c>
      <c r="M274" s="23" t="s">
        <v>29</v>
      </c>
      <c r="N274" s="65" t="s">
        <v>98</v>
      </c>
      <c r="O274" s="23" t="s">
        <v>74</v>
      </c>
      <c r="P274" s="120">
        <v>1.018</v>
      </c>
      <c r="Q274" s="113" t="s">
        <v>125</v>
      </c>
      <c r="R274" s="113" t="s">
        <v>323</v>
      </c>
      <c r="S274" s="121">
        <v>664.4</v>
      </c>
      <c r="T274" s="113">
        <v>1</v>
      </c>
      <c r="U274" s="109">
        <f t="shared" si="51"/>
        <v>676.35919999999999</v>
      </c>
      <c r="V274" s="23" t="s">
        <v>29</v>
      </c>
      <c r="X274" s="61"/>
    </row>
    <row r="275" spans="2:25" s="19" customFormat="1" ht="63" x14ac:dyDescent="0.25">
      <c r="B275" s="115" t="s">
        <v>358</v>
      </c>
      <c r="C275" s="128" t="s">
        <v>369</v>
      </c>
      <c r="D275" s="119" t="s">
        <v>370</v>
      </c>
      <c r="E275" s="24" t="s">
        <v>135</v>
      </c>
      <c r="F275" s="23" t="s">
        <v>29</v>
      </c>
      <c r="G275" s="23" t="s">
        <v>29</v>
      </c>
      <c r="H275" s="23" t="s">
        <v>97</v>
      </c>
      <c r="I275" s="23" t="s">
        <v>69</v>
      </c>
      <c r="J275" s="23" t="s">
        <v>120</v>
      </c>
      <c r="K275" s="23" t="s">
        <v>29</v>
      </c>
      <c r="L275" s="23" t="s">
        <v>29</v>
      </c>
      <c r="M275" s="23" t="s">
        <v>29</v>
      </c>
      <c r="N275" s="65" t="s">
        <v>98</v>
      </c>
      <c r="O275" s="23" t="s">
        <v>74</v>
      </c>
      <c r="P275" s="122">
        <v>1</v>
      </c>
      <c r="Q275" s="113" t="s">
        <v>137</v>
      </c>
      <c r="R275" s="113" t="s">
        <v>140</v>
      </c>
      <c r="S275" s="113">
        <v>234.03</v>
      </c>
      <c r="T275" s="113">
        <v>1</v>
      </c>
      <c r="U275" s="109">
        <f t="shared" si="51"/>
        <v>234.03</v>
      </c>
      <c r="V275" s="23" t="s">
        <v>29</v>
      </c>
      <c r="X275" s="61">
        <f>SUM(U272:U275)</f>
        <v>3279.3590832</v>
      </c>
      <c r="Y275" s="19">
        <f>X275/1000</f>
        <v>3.2793590832000001</v>
      </c>
    </row>
    <row r="276" spans="2:25" s="19" customFormat="1" ht="63" x14ac:dyDescent="0.25">
      <c r="B276" s="115" t="s">
        <v>358</v>
      </c>
      <c r="C276" s="128" t="s">
        <v>371</v>
      </c>
      <c r="D276" s="119" t="s">
        <v>372</v>
      </c>
      <c r="E276" s="24" t="s">
        <v>116</v>
      </c>
      <c r="F276" s="23" t="s">
        <v>29</v>
      </c>
      <c r="G276" s="23" t="s">
        <v>29</v>
      </c>
      <c r="H276" s="23" t="s">
        <v>97</v>
      </c>
      <c r="I276" s="23" t="s">
        <v>69</v>
      </c>
      <c r="J276" s="23" t="s">
        <v>117</v>
      </c>
      <c r="K276" s="23" t="s">
        <v>29</v>
      </c>
      <c r="L276" s="23" t="s">
        <v>29</v>
      </c>
      <c r="M276" s="23" t="s">
        <v>29</v>
      </c>
      <c r="N276" s="65" t="s">
        <v>98</v>
      </c>
      <c r="O276" s="23" t="s">
        <v>74</v>
      </c>
      <c r="P276" s="120">
        <v>0.60699999999999998</v>
      </c>
      <c r="Q276" s="113" t="s">
        <v>119</v>
      </c>
      <c r="R276" s="126" t="s">
        <v>123</v>
      </c>
      <c r="S276" s="121">
        <v>1929.53</v>
      </c>
      <c r="T276" s="113">
        <v>1.29</v>
      </c>
      <c r="U276" s="109">
        <f t="shared" ref="U276:U283" si="52">S276*T276*P276</f>
        <v>1510.8798758999999</v>
      </c>
      <c r="V276" s="23" t="s">
        <v>29</v>
      </c>
      <c r="X276" s="61"/>
    </row>
    <row r="277" spans="2:25" s="19" customFormat="1" ht="63" x14ac:dyDescent="0.25">
      <c r="B277" s="115" t="s">
        <v>358</v>
      </c>
      <c r="C277" s="128" t="s">
        <v>371</v>
      </c>
      <c r="D277" s="119" t="s">
        <v>372</v>
      </c>
      <c r="E277" s="24" t="s">
        <v>124</v>
      </c>
      <c r="F277" s="23" t="s">
        <v>29</v>
      </c>
      <c r="G277" s="23" t="s">
        <v>29</v>
      </c>
      <c r="H277" s="23" t="s">
        <v>97</v>
      </c>
      <c r="I277" s="23" t="s">
        <v>69</v>
      </c>
      <c r="J277" s="23" t="s">
        <v>117</v>
      </c>
      <c r="K277" s="23" t="s">
        <v>29</v>
      </c>
      <c r="L277" s="23" t="s">
        <v>29</v>
      </c>
      <c r="M277" s="23" t="s">
        <v>29</v>
      </c>
      <c r="N277" s="65" t="s">
        <v>98</v>
      </c>
      <c r="O277" s="23" t="s">
        <v>74</v>
      </c>
      <c r="P277" s="120">
        <v>0.60699999999999998</v>
      </c>
      <c r="Q277" s="113" t="s">
        <v>125</v>
      </c>
      <c r="R277" s="126" t="s">
        <v>126</v>
      </c>
      <c r="S277" s="121">
        <v>1262.83</v>
      </c>
      <c r="T277" s="113">
        <v>1</v>
      </c>
      <c r="U277" s="109">
        <f t="shared" si="52"/>
        <v>766.53780999999992</v>
      </c>
      <c r="V277" s="23" t="s">
        <v>29</v>
      </c>
      <c r="X277" s="61"/>
    </row>
    <row r="278" spans="2:25" s="19" customFormat="1" ht="63" x14ac:dyDescent="0.25">
      <c r="B278" s="115" t="s">
        <v>358</v>
      </c>
      <c r="C278" s="128" t="s">
        <v>371</v>
      </c>
      <c r="D278" s="119" t="s">
        <v>372</v>
      </c>
      <c r="E278" s="24" t="s">
        <v>128</v>
      </c>
      <c r="F278" s="23" t="s">
        <v>29</v>
      </c>
      <c r="G278" s="23" t="s">
        <v>29</v>
      </c>
      <c r="H278" s="23" t="s">
        <v>97</v>
      </c>
      <c r="I278" s="23" t="s">
        <v>69</v>
      </c>
      <c r="J278" s="23" t="s">
        <v>117</v>
      </c>
      <c r="K278" s="23" t="s">
        <v>29</v>
      </c>
      <c r="L278" s="23" t="s">
        <v>29</v>
      </c>
      <c r="M278" s="23" t="s">
        <v>29</v>
      </c>
      <c r="N278" s="65" t="s">
        <v>98</v>
      </c>
      <c r="O278" s="23" t="s">
        <v>74</v>
      </c>
      <c r="P278" s="120">
        <v>1.821</v>
      </c>
      <c r="Q278" s="113" t="s">
        <v>125</v>
      </c>
      <c r="R278" s="126" t="s">
        <v>366</v>
      </c>
      <c r="S278" s="121">
        <v>1529.52</v>
      </c>
      <c r="T278" s="113">
        <v>1</v>
      </c>
      <c r="U278" s="109">
        <f t="shared" si="52"/>
        <v>2785.2559200000001</v>
      </c>
      <c r="V278" s="23" t="s">
        <v>29</v>
      </c>
      <c r="X278" s="61"/>
    </row>
    <row r="279" spans="2:25" s="19" customFormat="1" ht="63" x14ac:dyDescent="0.25">
      <c r="B279" s="115" t="s">
        <v>358</v>
      </c>
      <c r="C279" s="128" t="s">
        <v>371</v>
      </c>
      <c r="D279" s="119" t="s">
        <v>372</v>
      </c>
      <c r="E279" s="24" t="s">
        <v>135</v>
      </c>
      <c r="F279" s="23" t="s">
        <v>29</v>
      </c>
      <c r="G279" s="23" t="s">
        <v>29</v>
      </c>
      <c r="H279" s="23" t="s">
        <v>97</v>
      </c>
      <c r="I279" s="23" t="s">
        <v>69</v>
      </c>
      <c r="J279" s="23" t="s">
        <v>117</v>
      </c>
      <c r="K279" s="23" t="s">
        <v>29</v>
      </c>
      <c r="L279" s="23" t="s">
        <v>29</v>
      </c>
      <c r="M279" s="23" t="s">
        <v>29</v>
      </c>
      <c r="N279" s="65" t="s">
        <v>98</v>
      </c>
      <c r="O279" s="23" t="s">
        <v>74</v>
      </c>
      <c r="P279" s="122">
        <v>1</v>
      </c>
      <c r="Q279" s="113" t="s">
        <v>137</v>
      </c>
      <c r="R279" s="127" t="s">
        <v>138</v>
      </c>
      <c r="S279" s="121">
        <v>795.69</v>
      </c>
      <c r="T279" s="113">
        <v>1</v>
      </c>
      <c r="U279" s="109">
        <f t="shared" si="52"/>
        <v>795.69</v>
      </c>
      <c r="V279" s="23" t="s">
        <v>29</v>
      </c>
      <c r="X279" s="61">
        <f>SUM(U276:U279)</f>
        <v>5858.3636059</v>
      </c>
      <c r="Y279" s="19">
        <f>X279/1000</f>
        <v>5.8583636059000002</v>
      </c>
    </row>
    <row r="280" spans="2:25" s="19" customFormat="1" ht="63" x14ac:dyDescent="0.25">
      <c r="B280" s="115" t="s">
        <v>358</v>
      </c>
      <c r="C280" s="128" t="s">
        <v>373</v>
      </c>
      <c r="D280" s="119" t="s">
        <v>374</v>
      </c>
      <c r="E280" s="24" t="s">
        <v>116</v>
      </c>
      <c r="F280" s="23" t="s">
        <v>29</v>
      </c>
      <c r="G280" s="23" t="s">
        <v>29</v>
      </c>
      <c r="H280" s="23" t="s">
        <v>97</v>
      </c>
      <c r="I280" s="23" t="s">
        <v>69</v>
      </c>
      <c r="J280" s="23" t="s">
        <v>120</v>
      </c>
      <c r="K280" s="23" t="s">
        <v>29</v>
      </c>
      <c r="L280" s="23" t="s">
        <v>29</v>
      </c>
      <c r="M280" s="23" t="s">
        <v>29</v>
      </c>
      <c r="N280" s="65" t="s">
        <v>98</v>
      </c>
      <c r="O280" s="23" t="s">
        <v>74</v>
      </c>
      <c r="P280" s="120">
        <v>4.55</v>
      </c>
      <c r="Q280" s="113" t="s">
        <v>119</v>
      </c>
      <c r="R280" s="113" t="s">
        <v>122</v>
      </c>
      <c r="S280" s="113">
        <v>963.68</v>
      </c>
      <c r="T280" s="113">
        <v>1.43</v>
      </c>
      <c r="U280" s="109">
        <f t="shared" si="52"/>
        <v>6270.1839199999986</v>
      </c>
      <c r="V280" s="23" t="s">
        <v>29</v>
      </c>
      <c r="X280" s="61"/>
    </row>
    <row r="281" spans="2:25" s="19" customFormat="1" ht="63" x14ac:dyDescent="0.25">
      <c r="B281" s="115" t="s">
        <v>358</v>
      </c>
      <c r="C281" s="128" t="s">
        <v>373</v>
      </c>
      <c r="D281" s="119" t="s">
        <v>374</v>
      </c>
      <c r="E281" s="24" t="s">
        <v>124</v>
      </c>
      <c r="F281" s="23" t="s">
        <v>29</v>
      </c>
      <c r="G281" s="23" t="s">
        <v>29</v>
      </c>
      <c r="H281" s="23" t="s">
        <v>97</v>
      </c>
      <c r="I281" s="23" t="s">
        <v>69</v>
      </c>
      <c r="J281" s="23" t="s">
        <v>120</v>
      </c>
      <c r="K281" s="23" t="s">
        <v>29</v>
      </c>
      <c r="L281" s="23" t="s">
        <v>29</v>
      </c>
      <c r="M281" s="23" t="s">
        <v>29</v>
      </c>
      <c r="N281" s="65" t="s">
        <v>98</v>
      </c>
      <c r="O281" s="23" t="s">
        <v>74</v>
      </c>
      <c r="P281" s="120">
        <v>4.55</v>
      </c>
      <c r="Q281" s="113" t="s">
        <v>125</v>
      </c>
      <c r="R281" s="113" t="s">
        <v>127</v>
      </c>
      <c r="S281" s="113">
        <v>949.02</v>
      </c>
      <c r="T281" s="113">
        <v>1</v>
      </c>
      <c r="U281" s="109">
        <f t="shared" si="52"/>
        <v>4318.0410000000002</v>
      </c>
      <c r="V281" s="23" t="s">
        <v>29</v>
      </c>
      <c r="X281" s="61"/>
    </row>
    <row r="282" spans="2:25" s="19" customFormat="1" ht="63" x14ac:dyDescent="0.25">
      <c r="B282" s="115" t="s">
        <v>358</v>
      </c>
      <c r="C282" s="128" t="s">
        <v>373</v>
      </c>
      <c r="D282" s="119" t="s">
        <v>374</v>
      </c>
      <c r="E282" s="24" t="s">
        <v>128</v>
      </c>
      <c r="F282" s="23" t="s">
        <v>29</v>
      </c>
      <c r="G282" s="23" t="s">
        <v>29</v>
      </c>
      <c r="H282" s="23" t="s">
        <v>97</v>
      </c>
      <c r="I282" s="23" t="s">
        <v>69</v>
      </c>
      <c r="J282" s="23" t="s">
        <v>120</v>
      </c>
      <c r="K282" s="23" t="s">
        <v>29</v>
      </c>
      <c r="L282" s="23" t="s">
        <v>29</v>
      </c>
      <c r="M282" s="23" t="s">
        <v>29</v>
      </c>
      <c r="N282" s="65" t="s">
        <v>98</v>
      </c>
      <c r="O282" s="23" t="s">
        <v>74</v>
      </c>
      <c r="P282" s="120">
        <v>4.55</v>
      </c>
      <c r="Q282" s="113" t="s">
        <v>125</v>
      </c>
      <c r="R282" s="113" t="s">
        <v>323</v>
      </c>
      <c r="S282" s="121">
        <v>664.4</v>
      </c>
      <c r="T282" s="113">
        <v>1</v>
      </c>
      <c r="U282" s="109">
        <f t="shared" si="52"/>
        <v>3023.02</v>
      </c>
      <c r="V282" s="23" t="s">
        <v>29</v>
      </c>
      <c r="X282" s="61"/>
    </row>
    <row r="283" spans="2:25" s="19" customFormat="1" ht="63" x14ac:dyDescent="0.25">
      <c r="B283" s="115" t="s">
        <v>358</v>
      </c>
      <c r="C283" s="128" t="s">
        <v>373</v>
      </c>
      <c r="D283" s="119" t="s">
        <v>374</v>
      </c>
      <c r="E283" s="24" t="s">
        <v>135</v>
      </c>
      <c r="F283" s="23" t="s">
        <v>29</v>
      </c>
      <c r="G283" s="23" t="s">
        <v>29</v>
      </c>
      <c r="H283" s="23" t="s">
        <v>97</v>
      </c>
      <c r="I283" s="23" t="s">
        <v>69</v>
      </c>
      <c r="J283" s="23" t="s">
        <v>120</v>
      </c>
      <c r="K283" s="23" t="s">
        <v>29</v>
      </c>
      <c r="L283" s="23" t="s">
        <v>29</v>
      </c>
      <c r="M283" s="23" t="s">
        <v>29</v>
      </c>
      <c r="N283" s="65" t="s">
        <v>98</v>
      </c>
      <c r="O283" s="23" t="s">
        <v>74</v>
      </c>
      <c r="P283" s="122">
        <v>1</v>
      </c>
      <c r="Q283" s="113" t="s">
        <v>137</v>
      </c>
      <c r="R283" s="113" t="s">
        <v>140</v>
      </c>
      <c r="S283" s="113">
        <v>234.03</v>
      </c>
      <c r="T283" s="113">
        <v>1</v>
      </c>
      <c r="U283" s="109">
        <f t="shared" si="52"/>
        <v>234.03</v>
      </c>
      <c r="V283" s="23" t="s">
        <v>29</v>
      </c>
      <c r="X283" s="61">
        <f>SUM(U280:U283)</f>
        <v>13845.27492</v>
      </c>
      <c r="Y283" s="19">
        <f>X283/1000</f>
        <v>13.84527492</v>
      </c>
    </row>
    <row r="284" spans="2:25" s="19" customFormat="1" ht="63" x14ac:dyDescent="0.25">
      <c r="B284" s="115" t="s">
        <v>358</v>
      </c>
      <c r="C284" s="128" t="s">
        <v>375</v>
      </c>
      <c r="D284" s="119" t="s">
        <v>376</v>
      </c>
      <c r="E284" s="24" t="s">
        <v>116</v>
      </c>
      <c r="F284" s="23" t="s">
        <v>29</v>
      </c>
      <c r="G284" s="23" t="s">
        <v>29</v>
      </c>
      <c r="H284" s="23" t="s">
        <v>97</v>
      </c>
      <c r="I284" s="23" t="s">
        <v>69</v>
      </c>
      <c r="J284" s="23" t="s">
        <v>117</v>
      </c>
      <c r="K284" s="23" t="s">
        <v>29</v>
      </c>
      <c r="L284" s="23" t="s">
        <v>29</v>
      </c>
      <c r="M284" s="23" t="s">
        <v>29</v>
      </c>
      <c r="N284" s="65" t="s">
        <v>98</v>
      </c>
      <c r="O284" s="23" t="s">
        <v>74</v>
      </c>
      <c r="P284" s="120">
        <v>0.35399999999999998</v>
      </c>
      <c r="Q284" s="113" t="s">
        <v>119</v>
      </c>
      <c r="R284" s="126" t="s">
        <v>123</v>
      </c>
      <c r="S284" s="121">
        <v>1929.53</v>
      </c>
      <c r="T284" s="113">
        <v>1.29</v>
      </c>
      <c r="U284" s="109">
        <f t="shared" ref="U284:U295" si="53">S284*T284*P284</f>
        <v>881.13916979999988</v>
      </c>
      <c r="V284" s="23" t="s">
        <v>29</v>
      </c>
      <c r="X284" s="61"/>
    </row>
    <row r="285" spans="2:25" s="19" customFormat="1" ht="63" x14ac:dyDescent="0.25">
      <c r="B285" s="115" t="s">
        <v>358</v>
      </c>
      <c r="C285" s="128" t="s">
        <v>375</v>
      </c>
      <c r="D285" s="119" t="s">
        <v>376</v>
      </c>
      <c r="E285" s="24" t="s">
        <v>124</v>
      </c>
      <c r="F285" s="23" t="s">
        <v>29</v>
      </c>
      <c r="G285" s="23" t="s">
        <v>29</v>
      </c>
      <c r="H285" s="23" t="s">
        <v>97</v>
      </c>
      <c r="I285" s="23" t="s">
        <v>69</v>
      </c>
      <c r="J285" s="23" t="s">
        <v>117</v>
      </c>
      <c r="K285" s="23" t="s">
        <v>29</v>
      </c>
      <c r="L285" s="23" t="s">
        <v>29</v>
      </c>
      <c r="M285" s="23" t="s">
        <v>29</v>
      </c>
      <c r="N285" s="65" t="s">
        <v>98</v>
      </c>
      <c r="O285" s="23" t="s">
        <v>74</v>
      </c>
      <c r="P285" s="120">
        <v>0.35399999999999998</v>
      </c>
      <c r="Q285" s="113" t="s">
        <v>125</v>
      </c>
      <c r="R285" s="126" t="s">
        <v>126</v>
      </c>
      <c r="S285" s="121">
        <v>1262.83</v>
      </c>
      <c r="T285" s="113">
        <v>1</v>
      </c>
      <c r="U285" s="109">
        <f t="shared" si="53"/>
        <v>447.04181999999997</v>
      </c>
      <c r="V285" s="23" t="s">
        <v>29</v>
      </c>
      <c r="X285" s="61"/>
    </row>
    <row r="286" spans="2:25" s="19" customFormat="1" ht="63" x14ac:dyDescent="0.25">
      <c r="B286" s="115" t="s">
        <v>358</v>
      </c>
      <c r="C286" s="128" t="s">
        <v>375</v>
      </c>
      <c r="D286" s="119" t="s">
        <v>376</v>
      </c>
      <c r="E286" s="24" t="s">
        <v>128</v>
      </c>
      <c r="F286" s="23" t="s">
        <v>29</v>
      </c>
      <c r="G286" s="23" t="s">
        <v>29</v>
      </c>
      <c r="H286" s="23" t="s">
        <v>97</v>
      </c>
      <c r="I286" s="23" t="s">
        <v>69</v>
      </c>
      <c r="J286" s="23" t="s">
        <v>117</v>
      </c>
      <c r="K286" s="23" t="s">
        <v>29</v>
      </c>
      <c r="L286" s="23" t="s">
        <v>29</v>
      </c>
      <c r="M286" s="23" t="s">
        <v>29</v>
      </c>
      <c r="N286" s="65" t="s">
        <v>98</v>
      </c>
      <c r="O286" s="23" t="s">
        <v>74</v>
      </c>
      <c r="P286" s="120">
        <v>1.0620000000000001</v>
      </c>
      <c r="Q286" s="113" t="s">
        <v>125</v>
      </c>
      <c r="R286" s="126" t="s">
        <v>366</v>
      </c>
      <c r="S286" s="121">
        <v>1529.52</v>
      </c>
      <c r="T286" s="113">
        <v>1</v>
      </c>
      <c r="U286" s="109">
        <f t="shared" si="53"/>
        <v>1624.35024</v>
      </c>
      <c r="V286" s="23" t="s">
        <v>29</v>
      </c>
      <c r="X286" s="61"/>
    </row>
    <row r="287" spans="2:25" s="19" customFormat="1" ht="63" x14ac:dyDescent="0.25">
      <c r="B287" s="115" t="s">
        <v>358</v>
      </c>
      <c r="C287" s="128" t="s">
        <v>375</v>
      </c>
      <c r="D287" s="119" t="s">
        <v>376</v>
      </c>
      <c r="E287" s="24" t="s">
        <v>135</v>
      </c>
      <c r="F287" s="23" t="s">
        <v>29</v>
      </c>
      <c r="G287" s="23" t="s">
        <v>29</v>
      </c>
      <c r="H287" s="23" t="s">
        <v>97</v>
      </c>
      <c r="I287" s="23" t="s">
        <v>69</v>
      </c>
      <c r="J287" s="23" t="s">
        <v>117</v>
      </c>
      <c r="K287" s="23" t="s">
        <v>29</v>
      </c>
      <c r="L287" s="23" t="s">
        <v>29</v>
      </c>
      <c r="M287" s="23" t="s">
        <v>29</v>
      </c>
      <c r="N287" s="65" t="s">
        <v>98</v>
      </c>
      <c r="O287" s="23" t="s">
        <v>74</v>
      </c>
      <c r="P287" s="122">
        <v>1</v>
      </c>
      <c r="Q287" s="113" t="s">
        <v>137</v>
      </c>
      <c r="R287" s="127" t="s">
        <v>138</v>
      </c>
      <c r="S287" s="121">
        <v>795.69</v>
      </c>
      <c r="T287" s="113">
        <v>1</v>
      </c>
      <c r="U287" s="109">
        <f t="shared" si="53"/>
        <v>795.69</v>
      </c>
      <c r="V287" s="23" t="s">
        <v>29</v>
      </c>
      <c r="X287" s="61">
        <f>SUM(U284:U287)</f>
        <v>3748.2212297999999</v>
      </c>
      <c r="Y287" s="19">
        <f>X287/1000</f>
        <v>3.7482212297999999</v>
      </c>
    </row>
    <row r="288" spans="2:25" s="19" customFormat="1" ht="94.5" x14ac:dyDescent="0.25">
      <c r="B288" s="115" t="s">
        <v>358</v>
      </c>
      <c r="C288" s="128" t="s">
        <v>377</v>
      </c>
      <c r="D288" s="130" t="s">
        <v>378</v>
      </c>
      <c r="E288" s="24" t="s">
        <v>116</v>
      </c>
      <c r="F288" s="23" t="s">
        <v>29</v>
      </c>
      <c r="G288" s="23" t="s">
        <v>29</v>
      </c>
      <c r="H288" s="23" t="s">
        <v>97</v>
      </c>
      <c r="I288" s="23" t="s">
        <v>70</v>
      </c>
      <c r="J288" s="23" t="s">
        <v>120</v>
      </c>
      <c r="K288" s="23" t="s">
        <v>29</v>
      </c>
      <c r="L288" s="23" t="s">
        <v>29</v>
      </c>
      <c r="M288" s="23" t="s">
        <v>29</v>
      </c>
      <c r="N288" s="65" t="s">
        <v>98</v>
      </c>
      <c r="O288" s="23" t="s">
        <v>74</v>
      </c>
      <c r="P288" s="120">
        <v>0.95</v>
      </c>
      <c r="Q288" s="113" t="s">
        <v>119</v>
      </c>
      <c r="R288" s="113" t="s">
        <v>122</v>
      </c>
      <c r="S288" s="113">
        <v>963.68</v>
      </c>
      <c r="T288" s="113">
        <v>1.43</v>
      </c>
      <c r="U288" s="109">
        <f t="shared" si="53"/>
        <v>1309.1592799999999</v>
      </c>
      <c r="V288" s="23" t="s">
        <v>29</v>
      </c>
      <c r="X288" s="61"/>
    </row>
    <row r="289" spans="2:25" s="19" customFormat="1" ht="94.5" x14ac:dyDescent="0.25">
      <c r="B289" s="115" t="s">
        <v>358</v>
      </c>
      <c r="C289" s="128" t="s">
        <v>377</v>
      </c>
      <c r="D289" s="130" t="s">
        <v>378</v>
      </c>
      <c r="E289" s="24" t="s">
        <v>124</v>
      </c>
      <c r="F289" s="23" t="s">
        <v>29</v>
      </c>
      <c r="G289" s="23" t="s">
        <v>29</v>
      </c>
      <c r="H289" s="23" t="s">
        <v>97</v>
      </c>
      <c r="I289" s="23" t="s">
        <v>70</v>
      </c>
      <c r="J289" s="23" t="s">
        <v>120</v>
      </c>
      <c r="K289" s="23" t="s">
        <v>29</v>
      </c>
      <c r="L289" s="23" t="s">
        <v>29</v>
      </c>
      <c r="M289" s="23" t="s">
        <v>29</v>
      </c>
      <c r="N289" s="65" t="s">
        <v>98</v>
      </c>
      <c r="O289" s="23" t="s">
        <v>74</v>
      </c>
      <c r="P289" s="120">
        <v>0.95</v>
      </c>
      <c r="Q289" s="113" t="s">
        <v>125</v>
      </c>
      <c r="R289" s="113" t="s">
        <v>127</v>
      </c>
      <c r="S289" s="113">
        <v>949.02</v>
      </c>
      <c r="T289" s="113">
        <v>1</v>
      </c>
      <c r="U289" s="109">
        <f t="shared" si="53"/>
        <v>901.56899999999996</v>
      </c>
      <c r="V289" s="23" t="s">
        <v>29</v>
      </c>
      <c r="X289" s="61"/>
    </row>
    <row r="290" spans="2:25" s="19" customFormat="1" ht="94.5" x14ac:dyDescent="0.25">
      <c r="B290" s="115" t="s">
        <v>358</v>
      </c>
      <c r="C290" s="128" t="s">
        <v>377</v>
      </c>
      <c r="D290" s="130" t="s">
        <v>378</v>
      </c>
      <c r="E290" s="24" t="s">
        <v>128</v>
      </c>
      <c r="F290" s="23" t="s">
        <v>29</v>
      </c>
      <c r="G290" s="23" t="s">
        <v>29</v>
      </c>
      <c r="H290" s="23" t="s">
        <v>97</v>
      </c>
      <c r="I290" s="23" t="s">
        <v>70</v>
      </c>
      <c r="J290" s="23" t="s">
        <v>120</v>
      </c>
      <c r="K290" s="23" t="s">
        <v>29</v>
      </c>
      <c r="L290" s="23" t="s">
        <v>29</v>
      </c>
      <c r="M290" s="23" t="s">
        <v>29</v>
      </c>
      <c r="N290" s="65" t="s">
        <v>98</v>
      </c>
      <c r="O290" s="23" t="s">
        <v>74</v>
      </c>
      <c r="P290" s="120">
        <v>0.96899999999999997</v>
      </c>
      <c r="Q290" s="113" t="s">
        <v>125</v>
      </c>
      <c r="R290" s="113" t="s">
        <v>134</v>
      </c>
      <c r="S290" s="121">
        <v>790.09</v>
      </c>
      <c r="T290" s="113">
        <v>1</v>
      </c>
      <c r="U290" s="109">
        <f t="shared" si="53"/>
        <v>765.59721000000002</v>
      </c>
      <c r="V290" s="23" t="s">
        <v>29</v>
      </c>
      <c r="X290" s="61"/>
    </row>
    <row r="291" spans="2:25" s="19" customFormat="1" ht="94.5" x14ac:dyDescent="0.25">
      <c r="B291" s="115" t="s">
        <v>358</v>
      </c>
      <c r="C291" s="128" t="s">
        <v>377</v>
      </c>
      <c r="D291" s="130" t="s">
        <v>378</v>
      </c>
      <c r="E291" s="24" t="s">
        <v>128</v>
      </c>
      <c r="F291" s="23" t="s">
        <v>29</v>
      </c>
      <c r="G291" s="23" t="s">
        <v>29</v>
      </c>
      <c r="H291" s="23" t="s">
        <v>97</v>
      </c>
      <c r="I291" s="23" t="s">
        <v>70</v>
      </c>
      <c r="J291" s="23" t="s">
        <v>120</v>
      </c>
      <c r="K291" s="23" t="s">
        <v>29</v>
      </c>
      <c r="L291" s="23" t="s">
        <v>29</v>
      </c>
      <c r="M291" s="23" t="s">
        <v>29</v>
      </c>
      <c r="N291" s="65" t="s">
        <v>98</v>
      </c>
      <c r="O291" s="23" t="s">
        <v>74</v>
      </c>
      <c r="P291" s="120">
        <v>0.10199999999999999</v>
      </c>
      <c r="Q291" s="113" t="s">
        <v>125</v>
      </c>
      <c r="R291" s="113" t="s">
        <v>379</v>
      </c>
      <c r="S291" s="121">
        <v>359.9</v>
      </c>
      <c r="T291" s="113">
        <v>1</v>
      </c>
      <c r="U291" s="109">
        <f t="shared" ref="U291" si="54">S291*T291*P291</f>
        <v>36.709799999999994</v>
      </c>
      <c r="V291" s="23" t="s">
        <v>29</v>
      </c>
      <c r="X291" s="61"/>
    </row>
    <row r="292" spans="2:25" s="19" customFormat="1" ht="94.5" x14ac:dyDescent="0.25">
      <c r="B292" s="115" t="s">
        <v>358</v>
      </c>
      <c r="C292" s="128" t="s">
        <v>377</v>
      </c>
      <c r="D292" s="130" t="s">
        <v>378</v>
      </c>
      <c r="E292" s="24" t="s">
        <v>135</v>
      </c>
      <c r="F292" s="23" t="s">
        <v>29</v>
      </c>
      <c r="G292" s="23" t="s">
        <v>29</v>
      </c>
      <c r="H292" s="23" t="s">
        <v>97</v>
      </c>
      <c r="I292" s="23" t="s">
        <v>70</v>
      </c>
      <c r="J292" s="23" t="s">
        <v>120</v>
      </c>
      <c r="K292" s="23" t="s">
        <v>29</v>
      </c>
      <c r="L292" s="23" t="s">
        <v>29</v>
      </c>
      <c r="M292" s="23" t="s">
        <v>29</v>
      </c>
      <c r="N292" s="65" t="s">
        <v>98</v>
      </c>
      <c r="O292" s="23" t="s">
        <v>74</v>
      </c>
      <c r="P292" s="122">
        <v>1</v>
      </c>
      <c r="Q292" s="113" t="s">
        <v>137</v>
      </c>
      <c r="R292" s="113" t="s">
        <v>140</v>
      </c>
      <c r="S292" s="113">
        <v>234.03</v>
      </c>
      <c r="T292" s="113">
        <v>0.85</v>
      </c>
      <c r="U292" s="109">
        <f t="shared" si="53"/>
        <v>198.9255</v>
      </c>
      <c r="V292" s="23" t="s">
        <v>29</v>
      </c>
      <c r="X292" s="61">
        <f>SUM(U288:U292)</f>
        <v>3211.9607899999996</v>
      </c>
      <c r="Y292" s="19">
        <f>X292/1000</f>
        <v>3.2119607899999996</v>
      </c>
    </row>
    <row r="293" spans="2:25" s="19" customFormat="1" ht="47.25" x14ac:dyDescent="0.25">
      <c r="B293" s="115" t="s">
        <v>358</v>
      </c>
      <c r="C293" s="128" t="s">
        <v>380</v>
      </c>
      <c r="D293" s="130" t="s">
        <v>381</v>
      </c>
      <c r="E293" s="24" t="s">
        <v>141</v>
      </c>
      <c r="F293" s="23" t="s">
        <v>29</v>
      </c>
      <c r="G293" s="23" t="s">
        <v>29</v>
      </c>
      <c r="H293" s="23" t="s">
        <v>97</v>
      </c>
      <c r="I293" s="23" t="s">
        <v>70</v>
      </c>
      <c r="J293" s="23" t="s">
        <v>117</v>
      </c>
      <c r="K293" s="23" t="s">
        <v>29</v>
      </c>
      <c r="L293" s="23" t="s">
        <v>29</v>
      </c>
      <c r="M293" s="23" t="s">
        <v>29</v>
      </c>
      <c r="N293" s="65" t="s">
        <v>98</v>
      </c>
      <c r="O293" s="23" t="s">
        <v>74</v>
      </c>
      <c r="P293" s="120">
        <v>0.42</v>
      </c>
      <c r="Q293" s="113" t="s">
        <v>105</v>
      </c>
      <c r="R293" s="126" t="s">
        <v>192</v>
      </c>
      <c r="S293" s="123">
        <v>4928</v>
      </c>
      <c r="T293" s="113">
        <v>1.25</v>
      </c>
      <c r="U293" s="109">
        <f t="shared" si="53"/>
        <v>2587.1999999999998</v>
      </c>
      <c r="V293" s="23" t="s">
        <v>29</v>
      </c>
      <c r="X293" s="61"/>
    </row>
    <row r="294" spans="2:25" s="19" customFormat="1" ht="47.25" x14ac:dyDescent="0.25">
      <c r="B294" s="115" t="s">
        <v>358</v>
      </c>
      <c r="C294" s="128" t="s">
        <v>380</v>
      </c>
      <c r="D294" s="130" t="s">
        <v>381</v>
      </c>
      <c r="E294" s="24" t="s">
        <v>147</v>
      </c>
      <c r="F294" s="23" t="s">
        <v>29</v>
      </c>
      <c r="G294" s="23" t="s">
        <v>29</v>
      </c>
      <c r="H294" s="23" t="s">
        <v>97</v>
      </c>
      <c r="I294" s="23" t="s">
        <v>70</v>
      </c>
      <c r="J294" s="23" t="s">
        <v>117</v>
      </c>
      <c r="K294" s="23" t="s">
        <v>29</v>
      </c>
      <c r="L294" s="23" t="s">
        <v>29</v>
      </c>
      <c r="M294" s="23" t="s">
        <v>29</v>
      </c>
      <c r="N294" s="65" t="s">
        <v>98</v>
      </c>
      <c r="O294" s="23" t="s">
        <v>74</v>
      </c>
      <c r="P294" s="120">
        <v>0.42</v>
      </c>
      <c r="Q294" s="113" t="s">
        <v>105</v>
      </c>
      <c r="R294" s="127" t="s">
        <v>148</v>
      </c>
      <c r="S294" s="123">
        <v>4525.2299999999996</v>
      </c>
      <c r="T294" s="113">
        <v>1</v>
      </c>
      <c r="U294" s="109">
        <f t="shared" si="53"/>
        <v>1900.5965999999999</v>
      </c>
      <c r="V294" s="23" t="s">
        <v>29</v>
      </c>
      <c r="X294" s="61"/>
    </row>
    <row r="295" spans="2:25" s="19" customFormat="1" ht="47.25" x14ac:dyDescent="0.25">
      <c r="B295" s="115" t="s">
        <v>358</v>
      </c>
      <c r="C295" s="128" t="s">
        <v>380</v>
      </c>
      <c r="D295" s="130" t="s">
        <v>381</v>
      </c>
      <c r="E295" s="24" t="s">
        <v>107</v>
      </c>
      <c r="F295" s="23" t="s">
        <v>29</v>
      </c>
      <c r="G295" s="23" t="s">
        <v>29</v>
      </c>
      <c r="H295" s="23" t="s">
        <v>97</v>
      </c>
      <c r="I295" s="23" t="s">
        <v>70</v>
      </c>
      <c r="J295" s="23" t="s">
        <v>117</v>
      </c>
      <c r="K295" s="23" t="s">
        <v>29</v>
      </c>
      <c r="L295" s="23" t="s">
        <v>29</v>
      </c>
      <c r="M295" s="23" t="s">
        <v>29</v>
      </c>
      <c r="N295" s="65" t="s">
        <v>98</v>
      </c>
      <c r="O295" s="23" t="s">
        <v>74</v>
      </c>
      <c r="P295" s="120">
        <v>0.42</v>
      </c>
      <c r="Q295" s="113" t="s">
        <v>151</v>
      </c>
      <c r="R295" s="127" t="s">
        <v>106</v>
      </c>
      <c r="S295" s="123">
        <v>866.6</v>
      </c>
      <c r="T295" s="113">
        <v>0.85</v>
      </c>
      <c r="U295" s="109">
        <f t="shared" si="53"/>
        <v>309.37619999999998</v>
      </c>
      <c r="V295" s="23" t="s">
        <v>29</v>
      </c>
      <c r="X295" s="61">
        <f>SUM(U293:U295)</f>
        <v>4797.1727999999994</v>
      </c>
      <c r="Y295" s="19">
        <f>X295/1000</f>
        <v>4.7971727999999993</v>
      </c>
    </row>
    <row r="296" spans="2:25" s="19" customFormat="1" ht="47.25" x14ac:dyDescent="0.25">
      <c r="B296" s="115" t="s">
        <v>358</v>
      </c>
      <c r="C296" s="128" t="s">
        <v>382</v>
      </c>
      <c r="D296" s="130" t="s">
        <v>383</v>
      </c>
      <c r="E296" s="24" t="s">
        <v>141</v>
      </c>
      <c r="F296" s="23" t="s">
        <v>29</v>
      </c>
      <c r="G296" s="23" t="s">
        <v>29</v>
      </c>
      <c r="H296" s="23" t="s">
        <v>97</v>
      </c>
      <c r="I296" s="23" t="s">
        <v>70</v>
      </c>
      <c r="J296" s="23" t="s">
        <v>117</v>
      </c>
      <c r="K296" s="23" t="s">
        <v>29</v>
      </c>
      <c r="L296" s="23" t="s">
        <v>29</v>
      </c>
      <c r="M296" s="23" t="s">
        <v>29</v>
      </c>
      <c r="N296" s="65" t="s">
        <v>98</v>
      </c>
      <c r="O296" s="23" t="s">
        <v>74</v>
      </c>
      <c r="P296" s="120">
        <v>0.42</v>
      </c>
      <c r="Q296" s="113" t="s">
        <v>105</v>
      </c>
      <c r="R296" s="126" t="s">
        <v>192</v>
      </c>
      <c r="S296" s="123">
        <v>4928</v>
      </c>
      <c r="T296" s="113">
        <v>1.25</v>
      </c>
      <c r="U296" s="109">
        <f t="shared" ref="U296:U298" si="55">S296*T296*P296</f>
        <v>2587.1999999999998</v>
      </c>
      <c r="V296" s="23" t="s">
        <v>29</v>
      </c>
      <c r="X296" s="61"/>
    </row>
    <row r="297" spans="2:25" s="19" customFormat="1" ht="47.25" x14ac:dyDescent="0.25">
      <c r="B297" s="115" t="s">
        <v>358</v>
      </c>
      <c r="C297" s="128" t="s">
        <v>382</v>
      </c>
      <c r="D297" s="130" t="s">
        <v>383</v>
      </c>
      <c r="E297" s="24" t="s">
        <v>147</v>
      </c>
      <c r="F297" s="23" t="s">
        <v>29</v>
      </c>
      <c r="G297" s="23" t="s">
        <v>29</v>
      </c>
      <c r="H297" s="23" t="s">
        <v>97</v>
      </c>
      <c r="I297" s="23" t="s">
        <v>70</v>
      </c>
      <c r="J297" s="23" t="s">
        <v>117</v>
      </c>
      <c r="K297" s="23" t="s">
        <v>29</v>
      </c>
      <c r="L297" s="23" t="s">
        <v>29</v>
      </c>
      <c r="M297" s="23" t="s">
        <v>29</v>
      </c>
      <c r="N297" s="65" t="s">
        <v>98</v>
      </c>
      <c r="O297" s="23" t="s">
        <v>74</v>
      </c>
      <c r="P297" s="120">
        <v>0.42</v>
      </c>
      <c r="Q297" s="113" t="s">
        <v>105</v>
      </c>
      <c r="R297" s="127" t="s">
        <v>148</v>
      </c>
      <c r="S297" s="123">
        <v>4525.2299999999996</v>
      </c>
      <c r="T297" s="113">
        <v>1</v>
      </c>
      <c r="U297" s="109">
        <f t="shared" si="55"/>
        <v>1900.5965999999999</v>
      </c>
      <c r="V297" s="23" t="s">
        <v>29</v>
      </c>
      <c r="X297" s="61"/>
    </row>
    <row r="298" spans="2:25" s="19" customFormat="1" ht="47.25" x14ac:dyDescent="0.25">
      <c r="B298" s="115" t="s">
        <v>358</v>
      </c>
      <c r="C298" s="128" t="s">
        <v>382</v>
      </c>
      <c r="D298" s="130" t="s">
        <v>383</v>
      </c>
      <c r="E298" s="24" t="s">
        <v>107</v>
      </c>
      <c r="F298" s="23" t="s">
        <v>29</v>
      </c>
      <c r="G298" s="23" t="s">
        <v>29</v>
      </c>
      <c r="H298" s="23" t="s">
        <v>97</v>
      </c>
      <c r="I298" s="23" t="s">
        <v>70</v>
      </c>
      <c r="J298" s="23" t="s">
        <v>117</v>
      </c>
      <c r="K298" s="23" t="s">
        <v>29</v>
      </c>
      <c r="L298" s="23" t="s">
        <v>29</v>
      </c>
      <c r="M298" s="23" t="s">
        <v>29</v>
      </c>
      <c r="N298" s="65" t="s">
        <v>98</v>
      </c>
      <c r="O298" s="23" t="s">
        <v>74</v>
      </c>
      <c r="P298" s="120">
        <v>0.42</v>
      </c>
      <c r="Q298" s="113" t="s">
        <v>151</v>
      </c>
      <c r="R298" s="127" t="s">
        <v>106</v>
      </c>
      <c r="S298" s="123">
        <v>866.6</v>
      </c>
      <c r="T298" s="113">
        <v>0.85</v>
      </c>
      <c r="U298" s="109">
        <f t="shared" si="55"/>
        <v>309.37619999999998</v>
      </c>
      <c r="V298" s="23" t="s">
        <v>29</v>
      </c>
      <c r="X298" s="61">
        <f>SUM(U296:U298)</f>
        <v>4797.1727999999994</v>
      </c>
      <c r="Y298" s="19">
        <f>X298/1000</f>
        <v>4.7971727999999993</v>
      </c>
    </row>
    <row r="299" spans="2:25" s="19" customFormat="1" ht="47.25" x14ac:dyDescent="0.25">
      <c r="B299" s="115" t="s">
        <v>358</v>
      </c>
      <c r="C299" s="128" t="s">
        <v>384</v>
      </c>
      <c r="D299" s="130" t="s">
        <v>385</v>
      </c>
      <c r="E299" s="24" t="s">
        <v>141</v>
      </c>
      <c r="F299" s="23" t="s">
        <v>29</v>
      </c>
      <c r="G299" s="23" t="s">
        <v>29</v>
      </c>
      <c r="H299" s="23" t="s">
        <v>97</v>
      </c>
      <c r="I299" s="23" t="s">
        <v>70</v>
      </c>
      <c r="J299" s="23" t="s">
        <v>117</v>
      </c>
      <c r="K299" s="23" t="s">
        <v>29</v>
      </c>
      <c r="L299" s="23" t="s">
        <v>29</v>
      </c>
      <c r="M299" s="23" t="s">
        <v>29</v>
      </c>
      <c r="N299" s="65" t="s">
        <v>98</v>
      </c>
      <c r="O299" s="23" t="s">
        <v>74</v>
      </c>
      <c r="P299" s="120">
        <v>2.64</v>
      </c>
      <c r="Q299" s="113" t="s">
        <v>105</v>
      </c>
      <c r="R299" s="126" t="s">
        <v>192</v>
      </c>
      <c r="S299" s="123">
        <v>4928</v>
      </c>
      <c r="T299" s="113">
        <v>1.25</v>
      </c>
      <c r="U299" s="109">
        <f t="shared" ref="U299:U301" si="56">S299*T299*P299</f>
        <v>16262.400000000001</v>
      </c>
      <c r="V299" s="23" t="s">
        <v>29</v>
      </c>
      <c r="X299" s="61"/>
    </row>
    <row r="300" spans="2:25" s="19" customFormat="1" ht="47.25" x14ac:dyDescent="0.25">
      <c r="B300" s="115" t="s">
        <v>358</v>
      </c>
      <c r="C300" s="128" t="s">
        <v>384</v>
      </c>
      <c r="D300" s="130" t="s">
        <v>385</v>
      </c>
      <c r="E300" s="24" t="s">
        <v>147</v>
      </c>
      <c r="F300" s="23" t="s">
        <v>29</v>
      </c>
      <c r="G300" s="23" t="s">
        <v>29</v>
      </c>
      <c r="H300" s="23" t="s">
        <v>97</v>
      </c>
      <c r="I300" s="23" t="s">
        <v>70</v>
      </c>
      <c r="J300" s="23" t="s">
        <v>117</v>
      </c>
      <c r="K300" s="23" t="s">
        <v>29</v>
      </c>
      <c r="L300" s="23" t="s">
        <v>29</v>
      </c>
      <c r="M300" s="23" t="s">
        <v>29</v>
      </c>
      <c r="N300" s="65" t="s">
        <v>98</v>
      </c>
      <c r="O300" s="23" t="s">
        <v>74</v>
      </c>
      <c r="P300" s="120">
        <v>1.32</v>
      </c>
      <c r="Q300" s="113" t="s">
        <v>105</v>
      </c>
      <c r="R300" s="127" t="s">
        <v>195</v>
      </c>
      <c r="S300" s="123">
        <v>5258.19</v>
      </c>
      <c r="T300" s="113">
        <v>1</v>
      </c>
      <c r="U300" s="109">
        <f t="shared" si="56"/>
        <v>6940.8108000000002</v>
      </c>
      <c r="V300" s="23" t="s">
        <v>29</v>
      </c>
      <c r="X300" s="61"/>
    </row>
    <row r="301" spans="2:25" s="19" customFormat="1" ht="47.25" x14ac:dyDescent="0.25">
      <c r="B301" s="115" t="s">
        <v>358</v>
      </c>
      <c r="C301" s="128" t="s">
        <v>384</v>
      </c>
      <c r="D301" s="130" t="s">
        <v>385</v>
      </c>
      <c r="E301" s="24" t="s">
        <v>107</v>
      </c>
      <c r="F301" s="23" t="s">
        <v>29</v>
      </c>
      <c r="G301" s="23" t="s">
        <v>29</v>
      </c>
      <c r="H301" s="23" t="s">
        <v>97</v>
      </c>
      <c r="I301" s="23" t="s">
        <v>70</v>
      </c>
      <c r="J301" s="23" t="s">
        <v>117</v>
      </c>
      <c r="K301" s="23" t="s">
        <v>29</v>
      </c>
      <c r="L301" s="23" t="s">
        <v>29</v>
      </c>
      <c r="M301" s="23" t="s">
        <v>29</v>
      </c>
      <c r="N301" s="65" t="s">
        <v>98</v>
      </c>
      <c r="O301" s="23" t="s">
        <v>74</v>
      </c>
      <c r="P301" s="120">
        <v>2.64</v>
      </c>
      <c r="Q301" s="113" t="s">
        <v>151</v>
      </c>
      <c r="R301" s="127" t="s">
        <v>106</v>
      </c>
      <c r="S301" s="123">
        <v>866.6</v>
      </c>
      <c r="T301" s="113">
        <v>0.85</v>
      </c>
      <c r="U301" s="109">
        <f t="shared" si="56"/>
        <v>1944.6504000000002</v>
      </c>
      <c r="V301" s="23" t="s">
        <v>29</v>
      </c>
      <c r="X301" s="61">
        <f>SUM(U299:U301)</f>
        <v>25147.861199999999</v>
      </c>
      <c r="Y301" s="19">
        <f>X301/1000</f>
        <v>25.147861199999998</v>
      </c>
    </row>
    <row r="302" spans="2:25" s="13" customFormat="1" ht="31.5" x14ac:dyDescent="0.25">
      <c r="B302" s="22"/>
      <c r="C302" s="25"/>
      <c r="D302" s="22"/>
      <c r="E302" s="26" t="s">
        <v>28</v>
      </c>
      <c r="F302" s="23" t="s">
        <v>29</v>
      </c>
      <c r="G302" s="23" t="s">
        <v>29</v>
      </c>
      <c r="H302" s="108" t="s">
        <v>29</v>
      </c>
      <c r="I302" s="108" t="s">
        <v>29</v>
      </c>
      <c r="J302" s="108" t="s">
        <v>29</v>
      </c>
      <c r="K302" s="108" t="s">
        <v>29</v>
      </c>
      <c r="L302" s="108" t="s">
        <v>29</v>
      </c>
      <c r="M302" s="108" t="s">
        <v>29</v>
      </c>
      <c r="N302" s="108" t="s">
        <v>29</v>
      </c>
      <c r="O302" s="108" t="s">
        <v>29</v>
      </c>
      <c r="P302" s="108" t="s">
        <v>29</v>
      </c>
      <c r="Q302" s="108" t="s">
        <v>29</v>
      </c>
      <c r="R302" s="108" t="s">
        <v>29</v>
      </c>
      <c r="S302" s="108" t="s">
        <v>29</v>
      </c>
      <c r="T302" s="108" t="s">
        <v>29</v>
      </c>
      <c r="U302" s="64">
        <f>SUM(U19:U301)</f>
        <v>1410132.1170133001</v>
      </c>
      <c r="V302" s="108" t="s">
        <v>29</v>
      </c>
      <c r="X302" s="53">
        <f>SUM(X19:X301)</f>
        <v>1410132.1170133001</v>
      </c>
    </row>
    <row r="303" spans="2:25" x14ac:dyDescent="0.25">
      <c r="B303" s="140"/>
      <c r="C303" s="140"/>
      <c r="D303" s="140"/>
      <c r="E303" s="140"/>
      <c r="F303" s="140"/>
      <c r="G303" s="140"/>
      <c r="H303" s="140"/>
      <c r="I303" s="140"/>
    </row>
    <row r="304" spans="2:25" x14ac:dyDescent="0.25">
      <c r="C304" s="107"/>
      <c r="D304" s="107"/>
      <c r="E304" s="107"/>
      <c r="F304" s="107"/>
      <c r="G304" s="107"/>
      <c r="H304" s="107"/>
      <c r="I304" s="107"/>
    </row>
    <row r="305" spans="2:24" x14ac:dyDescent="0.25">
      <c r="B305" s="107"/>
    </row>
    <row r="306" spans="2:24" s="27" customFormat="1" x14ac:dyDescent="0.25">
      <c r="B306" s="28"/>
      <c r="C306" s="29"/>
      <c r="D306" s="29"/>
      <c r="E306" s="30"/>
      <c r="F306" s="30"/>
      <c r="G306" s="30"/>
      <c r="H306" s="30"/>
      <c r="I306" s="30"/>
      <c r="J306" s="30"/>
      <c r="K306" s="30"/>
      <c r="L306" s="30"/>
      <c r="M306" s="30"/>
      <c r="N306" s="30"/>
      <c r="O306" s="30"/>
      <c r="P306" s="30"/>
      <c r="X306" s="62"/>
    </row>
    <row r="307" spans="2:24" s="27" customFormat="1" x14ac:dyDescent="0.25">
      <c r="B307" s="83"/>
      <c r="C307" s="29"/>
      <c r="D307" s="29"/>
      <c r="E307" s="30"/>
      <c r="F307" s="30"/>
      <c r="G307" s="30"/>
      <c r="H307" s="30"/>
      <c r="I307" s="30"/>
      <c r="J307" s="30"/>
      <c r="K307" s="30"/>
      <c r="L307" s="30"/>
      <c r="M307" s="30"/>
      <c r="N307" s="30"/>
      <c r="O307" s="30"/>
      <c r="P307" s="30"/>
      <c r="X307" s="62"/>
    </row>
    <row r="308" spans="2:24" s="27" customFormat="1" x14ac:dyDescent="0.25">
      <c r="B308" s="83"/>
      <c r="C308" s="29"/>
      <c r="D308" s="29"/>
      <c r="J308" s="30"/>
      <c r="K308" s="30"/>
      <c r="L308" s="30"/>
      <c r="M308" s="30"/>
      <c r="N308" s="30"/>
      <c r="O308" s="30"/>
      <c r="P308" s="30"/>
      <c r="X308" s="62"/>
    </row>
    <row r="309" spans="2:24" s="27" customFormat="1" ht="54" customHeight="1" x14ac:dyDescent="0.25">
      <c r="B309" s="133"/>
      <c r="C309" s="133"/>
      <c r="D309" s="133"/>
      <c r="E309" s="133"/>
      <c r="F309" s="133"/>
      <c r="G309" s="133"/>
      <c r="H309" s="133"/>
      <c r="I309" s="133"/>
      <c r="J309" s="133"/>
      <c r="K309" s="133"/>
      <c r="L309" s="133"/>
      <c r="M309" s="133"/>
      <c r="N309" s="133"/>
      <c r="O309" s="133"/>
      <c r="P309" s="133"/>
      <c r="Q309" s="133"/>
      <c r="R309" s="133"/>
      <c r="S309" s="133"/>
      <c r="T309" s="133"/>
      <c r="U309" s="133"/>
      <c r="X309" s="62"/>
    </row>
    <row r="310" spans="2:24" s="27" customFormat="1" x14ac:dyDescent="0.25">
      <c r="B310" s="134"/>
      <c r="C310" s="134"/>
      <c r="D310" s="134"/>
      <c r="E310" s="134"/>
      <c r="F310" s="134"/>
      <c r="G310" s="134"/>
      <c r="H310" s="134"/>
      <c r="I310" s="134"/>
      <c r="J310" s="134"/>
      <c r="K310" s="134"/>
      <c r="L310" s="134"/>
      <c r="M310" s="134"/>
      <c r="N310" s="134"/>
      <c r="O310" s="134"/>
      <c r="P310" s="134"/>
      <c r="Q310" s="134"/>
      <c r="R310" s="134"/>
      <c r="S310" s="134"/>
      <c r="T310" s="134"/>
      <c r="U310" s="134"/>
      <c r="X310" s="62"/>
    </row>
    <row r="311" spans="2:24" s="27" customFormat="1" x14ac:dyDescent="0.25">
      <c r="B311" s="134"/>
      <c r="C311" s="134"/>
      <c r="D311" s="134"/>
      <c r="E311" s="134"/>
      <c r="F311" s="134"/>
      <c r="G311" s="134"/>
      <c r="H311" s="134"/>
      <c r="I311" s="134"/>
      <c r="J311" s="134"/>
      <c r="K311" s="134"/>
      <c r="L311" s="134"/>
      <c r="M311" s="134"/>
      <c r="N311" s="134"/>
      <c r="O311" s="134"/>
      <c r="P311" s="134"/>
      <c r="Q311" s="134"/>
      <c r="R311" s="134"/>
      <c r="S311" s="134"/>
      <c r="T311" s="134"/>
      <c r="U311" s="134"/>
      <c r="X311" s="62"/>
    </row>
    <row r="312" spans="2:24" s="27" customFormat="1" ht="21" customHeight="1" x14ac:dyDescent="0.25">
      <c r="B312" s="133"/>
      <c r="C312" s="133"/>
      <c r="D312" s="133"/>
      <c r="E312" s="133"/>
      <c r="F312" s="133"/>
      <c r="G312" s="133"/>
      <c r="H312" s="133"/>
      <c r="I312" s="133"/>
      <c r="J312" s="133"/>
      <c r="K312" s="133"/>
      <c r="L312" s="133"/>
      <c r="M312" s="133"/>
      <c r="N312" s="133"/>
      <c r="O312" s="133"/>
      <c r="P312" s="133"/>
      <c r="Q312" s="133"/>
      <c r="R312" s="133"/>
      <c r="S312" s="133"/>
      <c r="T312" s="133"/>
      <c r="U312" s="133"/>
      <c r="X312" s="62"/>
    </row>
    <row r="313" spans="2:24" s="27" customFormat="1" ht="18.75" x14ac:dyDescent="0.25">
      <c r="B313" s="83"/>
      <c r="C313" s="84"/>
      <c r="D313" s="84"/>
      <c r="E313" s="84"/>
      <c r="F313" s="84"/>
      <c r="G313" s="84"/>
      <c r="H313" s="84"/>
      <c r="I313" s="84"/>
      <c r="J313" s="84"/>
      <c r="K313" s="84"/>
      <c r="L313" s="84"/>
      <c r="M313" s="84"/>
      <c r="N313" s="84"/>
      <c r="O313" s="84"/>
      <c r="P313" s="84"/>
      <c r="Q313" s="84"/>
      <c r="R313" s="84"/>
      <c r="S313" s="84"/>
      <c r="T313" s="84"/>
      <c r="X313" s="62"/>
    </row>
    <row r="314" spans="2:24" s="27" customFormat="1" x14ac:dyDescent="0.25">
      <c r="B314" s="83"/>
      <c r="C314" s="133"/>
      <c r="D314" s="133"/>
      <c r="E314" s="133"/>
      <c r="F314" s="133"/>
      <c r="G314" s="133"/>
      <c r="H314" s="133"/>
      <c r="I314" s="133"/>
      <c r="J314" s="133"/>
      <c r="K314" s="133"/>
      <c r="L314" s="133"/>
      <c r="M314" s="133"/>
      <c r="N314" s="133"/>
      <c r="O314" s="133"/>
      <c r="P314" s="133"/>
      <c r="Q314" s="133"/>
      <c r="R314" s="133"/>
      <c r="S314" s="133"/>
      <c r="T314" s="133"/>
      <c r="X314" s="62"/>
    </row>
    <row r="315" spans="2:24" s="27" customFormat="1" x14ac:dyDescent="0.25">
      <c r="B315" s="83"/>
      <c r="C315" s="133"/>
      <c r="D315" s="133"/>
      <c r="E315" s="133"/>
      <c r="F315" s="133"/>
      <c r="G315" s="133"/>
      <c r="H315" s="133"/>
      <c r="I315" s="133"/>
      <c r="J315" s="133"/>
      <c r="K315" s="133"/>
      <c r="L315" s="133"/>
      <c r="M315" s="133"/>
      <c r="N315" s="133"/>
      <c r="O315" s="133"/>
      <c r="P315" s="133"/>
      <c r="Q315" s="133"/>
      <c r="R315" s="133"/>
      <c r="S315" s="133"/>
      <c r="T315" s="133"/>
      <c r="X315" s="62"/>
    </row>
    <row r="316" spans="2:24" s="27" customFormat="1" x14ac:dyDescent="0.25">
      <c r="B316" s="83"/>
      <c r="C316" s="133"/>
      <c r="D316" s="133"/>
      <c r="E316" s="133"/>
      <c r="F316" s="133"/>
      <c r="G316" s="133"/>
      <c r="H316" s="133"/>
      <c r="I316" s="133"/>
      <c r="J316" s="133"/>
      <c r="K316" s="133"/>
      <c r="L316" s="133"/>
      <c r="M316" s="133"/>
      <c r="N316" s="133"/>
      <c r="O316" s="133"/>
      <c r="P316" s="133"/>
      <c r="Q316" s="133"/>
      <c r="R316" s="133"/>
      <c r="S316" s="133"/>
      <c r="T316" s="133"/>
      <c r="X316" s="62"/>
    </row>
    <row r="317" spans="2:24" s="27" customFormat="1" x14ac:dyDescent="0.25">
      <c r="B317" s="83"/>
      <c r="C317" s="133"/>
      <c r="D317" s="133"/>
      <c r="E317" s="133"/>
      <c r="F317" s="133"/>
      <c r="G317" s="133"/>
      <c r="H317" s="133"/>
      <c r="I317" s="133"/>
      <c r="J317" s="133"/>
      <c r="K317" s="133"/>
      <c r="L317" s="133"/>
      <c r="M317" s="133"/>
      <c r="N317" s="133"/>
      <c r="O317" s="133"/>
      <c r="P317" s="133"/>
      <c r="Q317" s="133"/>
      <c r="R317" s="133"/>
      <c r="S317" s="133"/>
      <c r="T317" s="133"/>
      <c r="X317" s="62"/>
    </row>
    <row r="318" spans="2:24" s="27" customFormat="1" x14ac:dyDescent="0.25">
      <c r="B318" s="83"/>
      <c r="C318" s="133"/>
      <c r="D318" s="133"/>
      <c r="E318" s="133"/>
      <c r="F318" s="133"/>
      <c r="G318" s="133"/>
      <c r="H318" s="133"/>
      <c r="I318" s="133"/>
      <c r="J318" s="133"/>
      <c r="K318" s="133"/>
      <c r="L318" s="133"/>
      <c r="M318" s="133"/>
      <c r="N318" s="133"/>
      <c r="O318" s="133"/>
      <c r="P318" s="133"/>
      <c r="Q318" s="133"/>
      <c r="R318" s="133"/>
      <c r="S318" s="133"/>
      <c r="T318" s="133"/>
      <c r="X318" s="62"/>
    </row>
    <row r="319" spans="2:24" s="27" customFormat="1" x14ac:dyDescent="0.25">
      <c r="B319" s="83"/>
      <c r="C319" s="133"/>
      <c r="D319" s="133"/>
      <c r="E319" s="133"/>
      <c r="F319" s="133"/>
      <c r="G319" s="133"/>
      <c r="H319" s="133"/>
      <c r="I319" s="133"/>
      <c r="J319" s="133"/>
      <c r="K319" s="133"/>
      <c r="L319" s="133"/>
      <c r="M319" s="133"/>
      <c r="N319" s="133"/>
      <c r="O319" s="133"/>
      <c r="P319" s="133"/>
      <c r="Q319" s="133"/>
      <c r="R319" s="133"/>
      <c r="S319" s="133"/>
      <c r="T319" s="133"/>
      <c r="X319" s="62"/>
    </row>
    <row r="320" spans="2:24" s="27" customFormat="1" x14ac:dyDescent="0.25">
      <c r="B320" s="83"/>
      <c r="C320" s="133"/>
      <c r="D320" s="133"/>
      <c r="E320" s="133"/>
      <c r="F320" s="133"/>
      <c r="G320" s="133"/>
      <c r="H320" s="133"/>
      <c r="I320" s="133"/>
      <c r="J320" s="133"/>
      <c r="K320" s="133"/>
      <c r="L320" s="133"/>
      <c r="M320" s="133"/>
      <c r="N320" s="133"/>
      <c r="O320" s="133"/>
      <c r="P320" s="133"/>
      <c r="Q320" s="133"/>
      <c r="R320" s="133"/>
      <c r="S320" s="133"/>
      <c r="T320" s="133"/>
      <c r="X320" s="62"/>
    </row>
    <row r="321" spans="2:24" s="27" customFormat="1" x14ac:dyDescent="0.25">
      <c r="B321" s="134"/>
      <c r="C321" s="134"/>
      <c r="D321" s="134"/>
      <c r="E321" s="134"/>
      <c r="F321" s="134"/>
      <c r="G321" s="134"/>
      <c r="H321" s="134"/>
      <c r="I321" s="134"/>
      <c r="J321" s="134"/>
      <c r="K321" s="134"/>
      <c r="L321" s="134"/>
      <c r="M321" s="134"/>
      <c r="N321" s="134"/>
      <c r="O321" s="134"/>
      <c r="P321" s="134"/>
      <c r="Q321" s="134"/>
      <c r="R321" s="134"/>
      <c r="S321" s="134"/>
      <c r="T321" s="134"/>
      <c r="U321" s="134"/>
      <c r="X321" s="62"/>
    </row>
    <row r="322" spans="2:24" s="27" customFormat="1" ht="36" customHeight="1" x14ac:dyDescent="0.25">
      <c r="B322" s="133"/>
      <c r="C322" s="133"/>
      <c r="D322" s="133"/>
      <c r="E322" s="133"/>
      <c r="F322" s="133"/>
      <c r="G322" s="133"/>
      <c r="H322" s="133"/>
      <c r="I322" s="133"/>
      <c r="J322" s="133"/>
      <c r="K322" s="133"/>
      <c r="L322" s="133"/>
      <c r="M322" s="133"/>
      <c r="N322" s="133"/>
      <c r="O322" s="133"/>
      <c r="P322" s="133"/>
      <c r="Q322" s="133"/>
      <c r="R322" s="133"/>
      <c r="S322" s="133"/>
      <c r="T322" s="133"/>
      <c r="U322" s="133"/>
      <c r="X322" s="62"/>
    </row>
    <row r="323" spans="2:24" s="27" customFormat="1" x14ac:dyDescent="0.25">
      <c r="B323" s="133"/>
      <c r="C323" s="133"/>
      <c r="D323" s="133"/>
      <c r="E323" s="133"/>
      <c r="F323" s="133"/>
      <c r="G323" s="133"/>
      <c r="H323" s="133"/>
      <c r="I323" s="133"/>
      <c r="J323" s="133"/>
      <c r="K323" s="133"/>
      <c r="L323" s="133"/>
      <c r="M323" s="133"/>
      <c r="N323" s="133"/>
      <c r="O323" s="133"/>
      <c r="P323" s="133"/>
      <c r="Q323" s="133"/>
      <c r="R323" s="133"/>
      <c r="S323" s="133"/>
      <c r="T323" s="133"/>
      <c r="U323" s="133"/>
      <c r="X323" s="62"/>
    </row>
    <row r="324" spans="2:24" s="27" customFormat="1" x14ac:dyDescent="0.25">
      <c r="B324" s="133"/>
      <c r="C324" s="133"/>
      <c r="D324" s="133"/>
      <c r="E324" s="133"/>
      <c r="F324" s="133"/>
      <c r="G324" s="133"/>
      <c r="H324" s="133"/>
      <c r="I324" s="133"/>
      <c r="J324" s="133"/>
      <c r="K324" s="133"/>
      <c r="L324" s="133"/>
      <c r="M324" s="133"/>
      <c r="N324" s="133"/>
      <c r="O324" s="133"/>
      <c r="P324" s="133"/>
      <c r="Q324" s="133"/>
      <c r="R324" s="133"/>
      <c r="S324" s="133"/>
      <c r="T324" s="133"/>
      <c r="U324" s="133"/>
      <c r="X324" s="62"/>
    </row>
    <row r="325" spans="2:24" s="27" customFormat="1" x14ac:dyDescent="0.25">
      <c r="B325" s="133"/>
      <c r="C325" s="133"/>
      <c r="D325" s="133"/>
      <c r="E325" s="133"/>
      <c r="F325" s="133"/>
      <c r="G325" s="133"/>
      <c r="H325" s="133"/>
      <c r="I325" s="133"/>
      <c r="J325" s="133"/>
      <c r="K325" s="133"/>
      <c r="L325" s="133"/>
      <c r="M325" s="133"/>
      <c r="N325" s="133"/>
      <c r="O325" s="133"/>
      <c r="P325" s="133"/>
      <c r="Q325" s="133"/>
      <c r="R325" s="133"/>
      <c r="S325" s="133"/>
      <c r="T325" s="133"/>
      <c r="U325" s="133"/>
      <c r="X325" s="62"/>
    </row>
    <row r="326" spans="2:24" s="27" customFormat="1" x14ac:dyDescent="0.25">
      <c r="B326" s="106"/>
      <c r="C326" s="133"/>
      <c r="D326" s="133"/>
      <c r="E326" s="133"/>
      <c r="F326" s="133"/>
      <c r="G326" s="133"/>
      <c r="H326" s="133"/>
      <c r="I326" s="133"/>
      <c r="J326" s="133"/>
      <c r="K326" s="133"/>
      <c r="L326" s="133"/>
      <c r="M326" s="133"/>
      <c r="N326" s="133"/>
      <c r="O326" s="133"/>
      <c r="P326" s="133"/>
      <c r="Q326" s="133"/>
      <c r="R326" s="133"/>
      <c r="S326" s="133"/>
      <c r="T326" s="133"/>
      <c r="U326" s="133"/>
      <c r="X326" s="62"/>
    </row>
    <row r="327" spans="2:24" s="27" customFormat="1" x14ac:dyDescent="0.25">
      <c r="B327" s="106"/>
      <c r="C327" s="133"/>
      <c r="D327" s="133"/>
      <c r="E327" s="133"/>
      <c r="F327" s="133"/>
      <c r="G327" s="133"/>
      <c r="H327" s="133"/>
      <c r="I327" s="133"/>
      <c r="J327" s="133"/>
      <c r="K327" s="133"/>
      <c r="L327" s="133"/>
      <c r="M327" s="133"/>
      <c r="N327" s="133"/>
      <c r="O327" s="133"/>
      <c r="P327" s="133"/>
      <c r="Q327" s="133"/>
      <c r="R327" s="133"/>
      <c r="S327" s="133"/>
      <c r="T327" s="133"/>
      <c r="U327" s="133"/>
      <c r="X327" s="62"/>
    </row>
    <row r="328" spans="2:24" s="27" customFormat="1" x14ac:dyDescent="0.25">
      <c r="B328" s="106"/>
      <c r="C328" s="133"/>
      <c r="D328" s="133"/>
      <c r="E328" s="133"/>
      <c r="F328" s="133"/>
      <c r="G328" s="133"/>
      <c r="H328" s="133"/>
      <c r="I328" s="133"/>
      <c r="J328" s="133"/>
      <c r="K328" s="133"/>
      <c r="L328" s="133"/>
      <c r="M328" s="133"/>
      <c r="N328" s="133"/>
      <c r="O328" s="133"/>
      <c r="P328" s="133"/>
      <c r="Q328" s="133"/>
      <c r="R328" s="133"/>
      <c r="S328" s="133"/>
      <c r="T328" s="133"/>
      <c r="U328" s="133"/>
      <c r="X328" s="62"/>
    </row>
    <row r="329" spans="2:24" s="27" customFormat="1" x14ac:dyDescent="0.25">
      <c r="B329" s="106"/>
      <c r="C329" s="133"/>
      <c r="D329" s="133"/>
      <c r="E329" s="133"/>
      <c r="F329" s="133"/>
      <c r="G329" s="133"/>
      <c r="H329" s="133"/>
      <c r="I329" s="133"/>
      <c r="J329" s="133"/>
      <c r="K329" s="133"/>
      <c r="L329" s="133"/>
      <c r="M329" s="133"/>
      <c r="N329" s="133"/>
      <c r="O329" s="133"/>
      <c r="P329" s="133"/>
      <c r="Q329" s="133"/>
      <c r="R329" s="133"/>
      <c r="S329" s="133"/>
      <c r="T329" s="133"/>
      <c r="U329" s="133"/>
      <c r="X329" s="62"/>
    </row>
    <row r="330" spans="2:24" s="27" customFormat="1" x14ac:dyDescent="0.25">
      <c r="B330" s="106"/>
      <c r="C330" s="133"/>
      <c r="D330" s="133"/>
      <c r="E330" s="133"/>
      <c r="F330" s="133"/>
      <c r="G330" s="133"/>
      <c r="H330" s="133"/>
      <c r="I330" s="133"/>
      <c r="J330" s="133"/>
      <c r="K330" s="133"/>
      <c r="L330" s="133"/>
      <c r="M330" s="133"/>
      <c r="N330" s="133"/>
      <c r="O330" s="133"/>
      <c r="P330" s="133"/>
      <c r="Q330" s="133"/>
      <c r="R330" s="133"/>
      <c r="S330" s="133"/>
      <c r="T330" s="133"/>
      <c r="U330" s="133"/>
      <c r="X330" s="62"/>
    </row>
    <row r="331" spans="2:24" s="27" customFormat="1" x14ac:dyDescent="0.25">
      <c r="B331" s="106"/>
      <c r="C331" s="133"/>
      <c r="D331" s="133"/>
      <c r="E331" s="133"/>
      <c r="F331" s="133"/>
      <c r="G331" s="133"/>
      <c r="H331" s="133"/>
      <c r="I331" s="133"/>
      <c r="J331" s="133"/>
      <c r="K331" s="133"/>
      <c r="L331" s="133"/>
      <c r="M331" s="133"/>
      <c r="N331" s="133"/>
      <c r="O331" s="133"/>
      <c r="P331" s="133"/>
      <c r="Q331" s="133"/>
      <c r="R331" s="133"/>
      <c r="S331" s="133"/>
      <c r="T331" s="133"/>
      <c r="U331" s="133"/>
      <c r="X331" s="62"/>
    </row>
    <row r="332" spans="2:24" s="27" customFormat="1" x14ac:dyDescent="0.25">
      <c r="B332" s="106"/>
      <c r="C332" s="133"/>
      <c r="D332" s="133"/>
      <c r="E332" s="133"/>
      <c r="F332" s="133"/>
      <c r="G332" s="133"/>
      <c r="H332" s="133"/>
      <c r="I332" s="133"/>
      <c r="J332" s="133"/>
      <c r="K332" s="133"/>
      <c r="L332" s="133"/>
      <c r="M332" s="133"/>
      <c r="N332" s="133"/>
      <c r="O332" s="133"/>
      <c r="P332" s="133"/>
      <c r="Q332" s="133"/>
      <c r="R332" s="133"/>
      <c r="S332" s="133"/>
      <c r="T332" s="133"/>
      <c r="U332" s="133"/>
      <c r="X332" s="62"/>
    </row>
    <row r="333" spans="2:24" s="27" customFormat="1" x14ac:dyDescent="0.25">
      <c r="B333" s="106"/>
      <c r="C333" s="133"/>
      <c r="D333" s="133"/>
      <c r="E333" s="133"/>
      <c r="F333" s="133"/>
      <c r="G333" s="133"/>
      <c r="H333" s="133"/>
      <c r="I333" s="133"/>
      <c r="J333" s="133"/>
      <c r="K333" s="133"/>
      <c r="L333" s="133"/>
      <c r="M333" s="133"/>
      <c r="N333" s="133"/>
      <c r="O333" s="133"/>
      <c r="P333" s="133"/>
      <c r="Q333" s="133"/>
      <c r="R333" s="133"/>
      <c r="S333" s="133"/>
      <c r="T333" s="133"/>
      <c r="U333" s="133"/>
      <c r="X333" s="62"/>
    </row>
    <row r="334" spans="2:24" s="27" customFormat="1" x14ac:dyDescent="0.25">
      <c r="B334" s="106"/>
      <c r="C334" s="133"/>
      <c r="D334" s="133"/>
      <c r="E334" s="133"/>
      <c r="F334" s="133"/>
      <c r="G334" s="133"/>
      <c r="H334" s="133"/>
      <c r="I334" s="133"/>
      <c r="J334" s="133"/>
      <c r="K334" s="133"/>
      <c r="L334" s="133"/>
      <c r="M334" s="133"/>
      <c r="N334" s="133"/>
      <c r="O334" s="133"/>
      <c r="P334" s="133"/>
      <c r="Q334" s="133"/>
      <c r="R334" s="133"/>
      <c r="S334" s="133"/>
      <c r="T334" s="133"/>
      <c r="U334" s="133"/>
      <c r="X334" s="62"/>
    </row>
    <row r="335" spans="2:24" s="27" customFormat="1" x14ac:dyDescent="0.25">
      <c r="B335" s="106"/>
      <c r="C335" s="133"/>
      <c r="D335" s="133"/>
      <c r="E335" s="133"/>
      <c r="F335" s="133"/>
      <c r="G335" s="133"/>
      <c r="H335" s="133"/>
      <c r="I335" s="133"/>
      <c r="J335" s="133"/>
      <c r="K335" s="133"/>
      <c r="L335" s="133"/>
      <c r="M335" s="133"/>
      <c r="N335" s="133"/>
      <c r="O335" s="133"/>
      <c r="P335" s="133"/>
      <c r="Q335" s="133"/>
      <c r="R335" s="133"/>
      <c r="S335" s="133"/>
      <c r="T335" s="133"/>
      <c r="U335" s="133"/>
      <c r="X335" s="62"/>
    </row>
    <row r="336" spans="2:24" s="27" customFormat="1" x14ac:dyDescent="0.25">
      <c r="B336" s="106"/>
      <c r="C336" s="133"/>
      <c r="D336" s="133"/>
      <c r="E336" s="133"/>
      <c r="F336" s="133"/>
      <c r="G336" s="133"/>
      <c r="H336" s="133"/>
      <c r="I336" s="133"/>
      <c r="J336" s="133"/>
      <c r="K336" s="133"/>
      <c r="L336" s="133"/>
      <c r="M336" s="133"/>
      <c r="N336" s="133"/>
      <c r="O336" s="133"/>
      <c r="P336" s="133"/>
      <c r="Q336" s="133"/>
      <c r="R336" s="133"/>
      <c r="S336" s="133"/>
      <c r="T336" s="133"/>
      <c r="U336" s="133"/>
      <c r="X336" s="62"/>
    </row>
    <row r="337" spans="2:24" s="27" customFormat="1" x14ac:dyDescent="0.25">
      <c r="B337" s="106"/>
      <c r="C337" s="133"/>
      <c r="D337" s="133"/>
      <c r="E337" s="133"/>
      <c r="F337" s="133"/>
      <c r="G337" s="133"/>
      <c r="H337" s="133"/>
      <c r="I337" s="133"/>
      <c r="J337" s="133"/>
      <c r="K337" s="133"/>
      <c r="L337" s="133"/>
      <c r="M337" s="133"/>
      <c r="N337" s="133"/>
      <c r="O337" s="133"/>
      <c r="P337" s="133"/>
      <c r="Q337" s="133"/>
      <c r="R337" s="133"/>
      <c r="S337" s="133"/>
      <c r="T337" s="133"/>
      <c r="U337" s="133"/>
      <c r="X337" s="62"/>
    </row>
    <row r="338" spans="2:24" s="27" customFormat="1" x14ac:dyDescent="0.25">
      <c r="B338" s="132"/>
      <c r="C338" s="132"/>
      <c r="D338" s="132"/>
      <c r="E338" s="132"/>
      <c r="F338" s="132"/>
      <c r="G338" s="132"/>
      <c r="H338" s="132"/>
      <c r="I338" s="132"/>
      <c r="J338" s="132"/>
      <c r="K338" s="132"/>
      <c r="L338" s="132"/>
      <c r="M338" s="132"/>
      <c r="N338" s="132"/>
      <c r="O338" s="132"/>
      <c r="P338" s="132"/>
      <c r="Q338" s="132"/>
      <c r="R338" s="132"/>
      <c r="S338" s="132"/>
      <c r="T338" s="132"/>
      <c r="U338" s="132"/>
      <c r="X338" s="62"/>
    </row>
    <row r="339" spans="2:24" s="27" customFormat="1" x14ac:dyDescent="0.25">
      <c r="B339" s="132"/>
      <c r="C339" s="132"/>
      <c r="D339" s="132"/>
      <c r="E339" s="132"/>
      <c r="F339" s="132"/>
      <c r="G339" s="132"/>
      <c r="H339" s="132"/>
      <c r="I339" s="132"/>
      <c r="J339" s="132"/>
      <c r="K339" s="132"/>
      <c r="L339" s="132"/>
      <c r="M339" s="132"/>
      <c r="N339" s="132"/>
      <c r="O339" s="132"/>
      <c r="P339" s="132"/>
      <c r="Q339" s="132"/>
      <c r="R339" s="132"/>
      <c r="S339" s="132"/>
      <c r="T339" s="132"/>
      <c r="U339" s="132"/>
      <c r="X339" s="62"/>
    </row>
    <row r="340" spans="2:24" s="27" customFormat="1" x14ac:dyDescent="0.25">
      <c r="B340" s="132"/>
      <c r="C340" s="132"/>
      <c r="D340" s="132"/>
      <c r="E340" s="132"/>
      <c r="F340" s="132"/>
      <c r="G340" s="132"/>
      <c r="H340" s="132"/>
      <c r="I340" s="132"/>
      <c r="J340" s="132"/>
      <c r="K340" s="132"/>
      <c r="L340" s="132"/>
      <c r="M340" s="132"/>
      <c r="N340" s="132"/>
      <c r="O340" s="132"/>
      <c r="P340" s="132"/>
      <c r="Q340" s="132"/>
      <c r="R340" s="132"/>
      <c r="S340" s="132"/>
      <c r="T340" s="132"/>
      <c r="U340" s="132"/>
      <c r="X340" s="62"/>
    </row>
    <row r="341" spans="2:24" s="27" customFormat="1" x14ac:dyDescent="0.25">
      <c r="B341" s="132"/>
      <c r="C341" s="132"/>
      <c r="D341" s="132"/>
      <c r="E341" s="132"/>
      <c r="F341" s="132"/>
      <c r="G341" s="132"/>
      <c r="H341" s="132"/>
      <c r="I341" s="132"/>
      <c r="J341" s="132"/>
      <c r="K341" s="132"/>
      <c r="L341" s="132"/>
      <c r="M341" s="132"/>
      <c r="N341" s="132"/>
      <c r="O341" s="132"/>
      <c r="P341" s="132"/>
      <c r="Q341" s="132"/>
      <c r="R341" s="132"/>
      <c r="S341" s="132"/>
      <c r="T341" s="132"/>
      <c r="U341" s="132"/>
      <c r="X341" s="62"/>
    </row>
    <row r="342" spans="2:24" s="27" customFormat="1" x14ac:dyDescent="0.25">
      <c r="B342" s="132"/>
      <c r="C342" s="132"/>
      <c r="D342" s="132"/>
      <c r="E342" s="132"/>
      <c r="F342" s="132"/>
      <c r="G342" s="132"/>
      <c r="H342" s="132"/>
      <c r="I342" s="132"/>
      <c r="J342" s="132"/>
      <c r="K342" s="132"/>
      <c r="L342" s="132"/>
      <c r="M342" s="132"/>
      <c r="N342" s="132"/>
      <c r="O342" s="132"/>
      <c r="P342" s="132"/>
      <c r="Q342" s="132"/>
      <c r="R342" s="132"/>
      <c r="S342" s="132"/>
      <c r="T342" s="132"/>
      <c r="U342" s="132"/>
      <c r="X342" s="62"/>
    </row>
    <row r="343" spans="2:24" s="27" customFormat="1" x14ac:dyDescent="0.25">
      <c r="B343" s="132"/>
      <c r="C343" s="132"/>
      <c r="D343" s="132"/>
      <c r="E343" s="132"/>
      <c r="F343" s="132"/>
      <c r="G343" s="132"/>
      <c r="H343" s="132"/>
      <c r="I343" s="132"/>
      <c r="J343" s="132"/>
      <c r="K343" s="132"/>
      <c r="L343" s="132"/>
      <c r="M343" s="132"/>
      <c r="N343" s="132"/>
      <c r="O343" s="132"/>
      <c r="P343" s="132"/>
      <c r="Q343" s="132"/>
      <c r="R343" s="132"/>
      <c r="S343" s="132"/>
      <c r="T343" s="132"/>
      <c r="U343" s="132"/>
      <c r="X343" s="62"/>
    </row>
    <row r="344" spans="2:24" s="31" customFormat="1" ht="35.25" customHeight="1" x14ac:dyDescent="0.25">
      <c r="B344" s="133"/>
      <c r="C344" s="133"/>
      <c r="D344" s="133"/>
      <c r="E344" s="133"/>
      <c r="F344" s="133"/>
      <c r="G344" s="133"/>
      <c r="H344" s="133"/>
      <c r="I344" s="133"/>
      <c r="J344" s="133"/>
      <c r="K344" s="133"/>
      <c r="L344" s="133"/>
      <c r="M344" s="133"/>
      <c r="N344" s="133"/>
      <c r="O344" s="133"/>
      <c r="P344" s="133"/>
      <c r="Q344" s="133"/>
      <c r="R344" s="133"/>
      <c r="S344" s="133"/>
      <c r="T344" s="133"/>
      <c r="U344" s="133"/>
      <c r="X344" s="63"/>
    </row>
    <row r="345" spans="2:24" s="27" customFormat="1" ht="34.5" customHeight="1" x14ac:dyDescent="0.25">
      <c r="B345" s="133"/>
      <c r="C345" s="133"/>
      <c r="D345" s="133"/>
      <c r="E345" s="133"/>
      <c r="F345" s="133"/>
      <c r="G345" s="133"/>
      <c r="H345" s="133"/>
      <c r="I345" s="133"/>
      <c r="J345" s="133"/>
      <c r="K345" s="133"/>
      <c r="L345" s="133"/>
      <c r="M345" s="133"/>
      <c r="N345" s="133"/>
      <c r="O345" s="133"/>
      <c r="P345" s="133"/>
      <c r="Q345" s="133"/>
      <c r="R345" s="133"/>
      <c r="S345" s="133"/>
      <c r="T345" s="133"/>
      <c r="U345" s="133"/>
      <c r="X345" s="62"/>
    </row>
    <row r="346" spans="2:24" s="27" customFormat="1" x14ac:dyDescent="0.25">
      <c r="B346" s="29"/>
      <c r="C346" s="29"/>
      <c r="D346" s="29"/>
      <c r="E346" s="30"/>
      <c r="F346" s="30"/>
      <c r="G346" s="30"/>
      <c r="H346" s="30"/>
      <c r="I346" s="30"/>
      <c r="J346" s="30"/>
      <c r="K346" s="30"/>
      <c r="L346" s="30"/>
      <c r="M346" s="30"/>
      <c r="N346" s="30"/>
      <c r="O346" s="30"/>
      <c r="P346" s="30"/>
      <c r="X346" s="62"/>
    </row>
  </sheetData>
  <autoFilter ref="B18:V302"/>
  <mergeCells count="51">
    <mergeCell ref="B5:U5"/>
    <mergeCell ref="B6:U6"/>
    <mergeCell ref="B7:U7"/>
    <mergeCell ref="B16:B17"/>
    <mergeCell ref="C16:C17"/>
    <mergeCell ref="D16:D17"/>
    <mergeCell ref="E16:E17"/>
    <mergeCell ref="F16:F17"/>
    <mergeCell ref="G16:G17"/>
    <mergeCell ref="H16:H17"/>
    <mergeCell ref="C316:T316"/>
    <mergeCell ref="I16:I17"/>
    <mergeCell ref="J16:N16"/>
    <mergeCell ref="O16:U16"/>
    <mergeCell ref="V16:V17"/>
    <mergeCell ref="B303:I303"/>
    <mergeCell ref="B309:U309"/>
    <mergeCell ref="B310:U310"/>
    <mergeCell ref="B311:U311"/>
    <mergeCell ref="B312:U312"/>
    <mergeCell ref="C314:T314"/>
    <mergeCell ref="C315:T315"/>
    <mergeCell ref="C328:U328"/>
    <mergeCell ref="C317:T317"/>
    <mergeCell ref="C318:T318"/>
    <mergeCell ref="C319:T319"/>
    <mergeCell ref="C320:T320"/>
    <mergeCell ref="B321:U321"/>
    <mergeCell ref="B322:U322"/>
    <mergeCell ref="B323:U323"/>
    <mergeCell ref="B324:U324"/>
    <mergeCell ref="B325:U325"/>
    <mergeCell ref="C326:U326"/>
    <mergeCell ref="C327:U327"/>
    <mergeCell ref="B340:U340"/>
    <mergeCell ref="C329:U329"/>
    <mergeCell ref="C330:U330"/>
    <mergeCell ref="C331:U331"/>
    <mergeCell ref="C332:U332"/>
    <mergeCell ref="C333:U333"/>
    <mergeCell ref="C334:U334"/>
    <mergeCell ref="C335:U335"/>
    <mergeCell ref="C336:U336"/>
    <mergeCell ref="C337:U337"/>
    <mergeCell ref="B338:U338"/>
    <mergeCell ref="B339:U339"/>
    <mergeCell ref="B341:U341"/>
    <mergeCell ref="B342:U342"/>
    <mergeCell ref="B343:U343"/>
    <mergeCell ref="B344:U344"/>
    <mergeCell ref="B345:U345"/>
  </mergeCells>
  <pageMargins left="0.25" right="0.25" top="0.75" bottom="0.75" header="0.3" footer="0.3"/>
  <pageSetup paperSize="8" scale="26" fitToHeight="0" orientation="landscape" r:id="rId1"/>
  <headerFooter differentFirst="1">
    <oddHeader>&amp;C&amp;P</oddHeader>
  </headerFooter>
  <ignoredErrors>
    <ignoredError sqref="P54 I5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V49"/>
  <sheetViews>
    <sheetView view="pageBreakPreview" zoomScale="85" zoomScaleNormal="55" zoomScaleSheetLayoutView="85" workbookViewId="0">
      <selection activeCell="F12" sqref="F12"/>
    </sheetView>
  </sheetViews>
  <sheetFormatPr defaultColWidth="9.140625" defaultRowHeight="15.75" x14ac:dyDescent="0.25"/>
  <cols>
    <col min="1" max="1" width="3.42578125" style="15" customWidth="1"/>
    <col min="2" max="2" width="12.42578125" style="15" customWidth="1"/>
    <col min="3" max="3" width="33.28515625" style="15" customWidth="1"/>
    <col min="4" max="5" width="22.42578125" style="15" customWidth="1"/>
    <col min="6" max="6" width="102.7109375" style="15" customWidth="1"/>
    <col min="7" max="7" width="29.42578125" style="15" customWidth="1"/>
    <col min="8" max="8" width="19.42578125" style="15" customWidth="1"/>
    <col min="9" max="9" width="25.7109375" style="15" customWidth="1"/>
    <col min="10" max="10" width="15" style="15" customWidth="1"/>
    <col min="11" max="11" width="17.42578125" style="15" customWidth="1"/>
    <col min="12" max="12" width="14.42578125" style="15" customWidth="1"/>
    <col min="13" max="13" width="28.28515625" style="15" customWidth="1"/>
    <col min="14" max="14" width="22" style="15" customWidth="1"/>
    <col min="15" max="15" width="24.42578125" style="15" customWidth="1"/>
    <col min="16" max="16" width="11" style="15" customWidth="1"/>
    <col min="17" max="17" width="10.140625" style="15" customWidth="1"/>
    <col min="18" max="16384" width="9.140625" style="15"/>
  </cols>
  <sheetData>
    <row r="1" spans="2:48" s="6" customFormat="1" x14ac:dyDescent="0.25">
      <c r="B1" s="74"/>
      <c r="L1" s="1"/>
      <c r="M1" s="1"/>
      <c r="N1" s="1"/>
      <c r="O1" s="1"/>
    </row>
    <row r="2" spans="2:48" s="6" customFormat="1" x14ac:dyDescent="0.25">
      <c r="L2" s="1"/>
      <c r="M2" s="1"/>
      <c r="N2" s="1"/>
      <c r="O2" s="1"/>
    </row>
    <row r="3" spans="2:48" s="6" customFormat="1" x14ac:dyDescent="0.25">
      <c r="L3" s="1"/>
      <c r="M3" s="1"/>
      <c r="N3" s="1"/>
      <c r="O3" s="1"/>
    </row>
    <row r="4" spans="2:48" s="6" customFormat="1" ht="18.75" x14ac:dyDescent="0.25">
      <c r="B4" s="141" t="s">
        <v>30</v>
      </c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</row>
    <row r="5" spans="2:48" s="6" customFormat="1" x14ac:dyDescent="0.25">
      <c r="L5" s="1"/>
      <c r="M5" s="1"/>
      <c r="N5" s="1"/>
      <c r="O5" s="1"/>
    </row>
    <row r="6" spans="2:48" s="6" customFormat="1" ht="18.75" x14ac:dyDescent="0.25"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</row>
    <row r="7" spans="2:48" s="6" customFormat="1" x14ac:dyDescent="0.25"/>
    <row r="8" spans="2:48" s="6" customFormat="1" x14ac:dyDescent="0.25">
      <c r="F8" s="10" t="s">
        <v>111</v>
      </c>
      <c r="G8" s="10"/>
      <c r="H8" s="10"/>
      <c r="I8" s="10"/>
      <c r="J8" s="11"/>
      <c r="K8" s="11"/>
      <c r="L8" s="11"/>
    </row>
    <row r="9" spans="2:48" s="6" customFormat="1" x14ac:dyDescent="0.25">
      <c r="F9" s="12" t="s">
        <v>61</v>
      </c>
      <c r="G9" s="12"/>
      <c r="H9" s="12"/>
      <c r="I9" s="12"/>
      <c r="J9" s="12"/>
      <c r="K9" s="12"/>
      <c r="L9" s="12"/>
    </row>
    <row r="10" spans="2:48" s="6" customFormat="1" x14ac:dyDescent="0.25">
      <c r="F10" s="1"/>
      <c r="G10" s="1"/>
      <c r="H10" s="1"/>
      <c r="I10" s="1"/>
      <c r="J10" s="11"/>
      <c r="K10" s="11"/>
      <c r="L10" s="11"/>
    </row>
    <row r="11" spans="2:48" s="13" customFormat="1" x14ac:dyDescent="0.25">
      <c r="F11" s="10" t="s">
        <v>103</v>
      </c>
      <c r="G11" s="10"/>
      <c r="H11" s="10"/>
      <c r="I11" s="10"/>
      <c r="J11" s="14"/>
      <c r="K11" s="14"/>
      <c r="L11" s="14"/>
    </row>
    <row r="12" spans="2:48" x14ac:dyDescent="0.25">
      <c r="G12" s="16"/>
      <c r="H12" s="16"/>
      <c r="I12" s="16"/>
      <c r="J12" s="16"/>
      <c r="K12" s="16"/>
    </row>
    <row r="13" spans="2:48" x14ac:dyDescent="0.25">
      <c r="F13" s="10"/>
      <c r="G13" s="16"/>
      <c r="H13" s="16"/>
      <c r="I13" s="16"/>
      <c r="J13" s="16"/>
      <c r="K13" s="16"/>
    </row>
    <row r="14" spans="2:48" s="18" customFormat="1" x14ac:dyDescent="0.25">
      <c r="C14" s="17"/>
      <c r="D14" s="33"/>
      <c r="E14" s="33"/>
      <c r="F14" s="33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</row>
    <row r="16" spans="2:48" s="34" customFormat="1" ht="94.5" x14ac:dyDescent="0.25">
      <c r="B16" s="71" t="s">
        <v>5</v>
      </c>
      <c r="C16" s="71" t="s">
        <v>6</v>
      </c>
      <c r="D16" s="71" t="s">
        <v>7</v>
      </c>
      <c r="E16" s="71" t="s">
        <v>31</v>
      </c>
      <c r="F16" s="71" t="s">
        <v>32</v>
      </c>
      <c r="G16" s="71" t="s">
        <v>33</v>
      </c>
      <c r="H16" s="71" t="s">
        <v>34</v>
      </c>
      <c r="I16" s="72" t="s">
        <v>35</v>
      </c>
      <c r="J16" s="72" t="s">
        <v>36</v>
      </c>
      <c r="K16" s="72" t="s">
        <v>37</v>
      </c>
      <c r="L16" s="72" t="s">
        <v>38</v>
      </c>
      <c r="M16" s="72" t="s">
        <v>39</v>
      </c>
      <c r="N16" s="72" t="s">
        <v>40</v>
      </c>
      <c r="O16" s="72" t="s">
        <v>41</v>
      </c>
    </row>
    <row r="17" spans="2:16" s="34" customFormat="1" x14ac:dyDescent="0.25">
      <c r="B17" s="35">
        <v>1</v>
      </c>
      <c r="C17" s="72">
        <v>2</v>
      </c>
      <c r="D17" s="72">
        <v>3</v>
      </c>
      <c r="E17" s="72">
        <v>4</v>
      </c>
      <c r="F17" s="35">
        <v>5</v>
      </c>
      <c r="G17" s="35">
        <v>6</v>
      </c>
      <c r="H17" s="35">
        <v>7</v>
      </c>
      <c r="I17" s="35">
        <v>8</v>
      </c>
      <c r="J17" s="35">
        <v>9</v>
      </c>
      <c r="K17" s="35">
        <v>10</v>
      </c>
      <c r="L17" s="35">
        <v>11</v>
      </c>
      <c r="M17" s="35">
        <v>12</v>
      </c>
      <c r="N17" s="35">
        <v>13</v>
      </c>
      <c r="O17" s="35">
        <v>14</v>
      </c>
    </row>
    <row r="18" spans="2:16" x14ac:dyDescent="0.25">
      <c r="B18" s="23"/>
      <c r="C18" s="23"/>
      <c r="D18" s="23" t="s">
        <v>29</v>
      </c>
      <c r="E18" s="72" t="s">
        <v>29</v>
      </c>
      <c r="F18" s="37" t="s">
        <v>29</v>
      </c>
      <c r="G18" s="72" t="s">
        <v>29</v>
      </c>
      <c r="H18" s="72" t="s">
        <v>29</v>
      </c>
      <c r="I18" s="72" t="s">
        <v>29</v>
      </c>
      <c r="J18" s="72" t="s">
        <v>29</v>
      </c>
      <c r="K18" s="72" t="s">
        <v>29</v>
      </c>
      <c r="L18" s="72" t="s">
        <v>29</v>
      </c>
      <c r="M18" s="72" t="s">
        <v>29</v>
      </c>
      <c r="N18" s="72" t="s">
        <v>29</v>
      </c>
      <c r="O18" s="72" t="s">
        <v>29</v>
      </c>
    </row>
    <row r="19" spans="2:16" x14ac:dyDescent="0.25">
      <c r="B19" s="35"/>
      <c r="C19" s="36"/>
      <c r="D19" s="36"/>
      <c r="E19" s="72"/>
      <c r="F19" s="26" t="s">
        <v>28</v>
      </c>
      <c r="G19" s="72" t="s">
        <v>29</v>
      </c>
      <c r="H19" s="72" t="s">
        <v>29</v>
      </c>
      <c r="I19" s="72" t="s">
        <v>29</v>
      </c>
      <c r="J19" s="72" t="s">
        <v>29</v>
      </c>
      <c r="K19" s="72" t="s">
        <v>29</v>
      </c>
      <c r="L19" s="72" t="s">
        <v>29</v>
      </c>
      <c r="M19" s="72" t="s">
        <v>29</v>
      </c>
      <c r="N19" s="72" t="s">
        <v>29</v>
      </c>
      <c r="O19" s="72" t="s">
        <v>29</v>
      </c>
    </row>
    <row r="20" spans="2:16" x14ac:dyDescent="0.25">
      <c r="B20" s="140"/>
      <c r="C20" s="140"/>
      <c r="D20" s="140"/>
      <c r="E20" s="140"/>
      <c r="F20" s="140"/>
      <c r="G20" s="140"/>
      <c r="H20" s="140"/>
      <c r="I20" s="140"/>
    </row>
    <row r="21" spans="2:16" x14ac:dyDescent="0.25">
      <c r="B21" s="79"/>
      <c r="C21" s="79"/>
      <c r="D21" s="79"/>
      <c r="E21" s="79"/>
      <c r="F21" s="79"/>
      <c r="G21" s="79"/>
      <c r="H21" s="79"/>
      <c r="I21" s="79"/>
    </row>
    <row r="22" spans="2:16" x14ac:dyDescent="0.25">
      <c r="B22" s="79"/>
      <c r="C22" s="79"/>
      <c r="D22" s="79"/>
      <c r="E22" s="79"/>
      <c r="F22" s="79"/>
      <c r="G22" s="79"/>
      <c r="H22" s="79"/>
      <c r="I22" s="79"/>
    </row>
    <row r="23" spans="2:16" x14ac:dyDescent="0.25">
      <c r="B23" s="28"/>
    </row>
    <row r="24" spans="2:16" x14ac:dyDescent="0.25">
      <c r="B24" s="80"/>
    </row>
    <row r="25" spans="2:16" s="16" customFormat="1" x14ac:dyDescent="0.25">
      <c r="B25" s="145"/>
      <c r="C25" s="145"/>
      <c r="D25" s="145"/>
      <c r="E25" s="145"/>
      <c r="F25" s="145"/>
      <c r="G25" s="145"/>
      <c r="H25" s="145"/>
      <c r="I25" s="145"/>
      <c r="J25" s="145"/>
      <c r="K25" s="145"/>
      <c r="L25" s="145"/>
      <c r="M25" s="145"/>
      <c r="N25" s="145"/>
    </row>
    <row r="26" spans="2:16" s="16" customFormat="1" ht="15.75" customHeight="1" x14ac:dyDescent="0.25">
      <c r="C26" s="143"/>
      <c r="D26" s="143"/>
      <c r="E26" s="143"/>
      <c r="F26" s="143"/>
      <c r="G26" s="143"/>
      <c r="H26" s="143"/>
      <c r="I26" s="143"/>
      <c r="J26" s="143"/>
      <c r="K26" s="143"/>
      <c r="L26" s="143"/>
      <c r="M26" s="143"/>
      <c r="N26" s="143"/>
      <c r="O26" s="143"/>
      <c r="P26" s="81"/>
    </row>
    <row r="27" spans="2:16" s="16" customFormat="1" ht="31.5" customHeight="1" x14ac:dyDescent="0.25">
      <c r="C27" s="143"/>
      <c r="D27" s="143"/>
      <c r="E27" s="143"/>
      <c r="F27" s="143"/>
      <c r="G27" s="143"/>
      <c r="H27" s="143"/>
      <c r="I27" s="143"/>
      <c r="J27" s="143"/>
      <c r="K27" s="143"/>
      <c r="L27" s="143"/>
      <c r="M27" s="143"/>
      <c r="N27" s="143"/>
      <c r="O27" s="143"/>
      <c r="P27" s="81"/>
    </row>
    <row r="28" spans="2:16" s="16" customFormat="1" ht="15.75" customHeight="1" x14ac:dyDescent="0.25">
      <c r="C28" s="143"/>
      <c r="D28" s="143"/>
      <c r="E28" s="143"/>
      <c r="F28" s="143"/>
      <c r="G28" s="143"/>
      <c r="H28" s="143"/>
      <c r="I28" s="143"/>
      <c r="J28" s="143"/>
      <c r="K28" s="143"/>
      <c r="L28" s="143"/>
      <c r="M28" s="143"/>
      <c r="N28" s="143"/>
      <c r="O28" s="143"/>
      <c r="P28" s="81"/>
    </row>
    <row r="29" spans="2:16" s="16" customFormat="1" ht="15.75" customHeight="1" x14ac:dyDescent="0.25">
      <c r="C29" s="143"/>
      <c r="D29" s="143"/>
      <c r="E29" s="143"/>
      <c r="F29" s="143"/>
      <c r="G29" s="143"/>
      <c r="H29" s="143"/>
      <c r="I29" s="143"/>
      <c r="J29" s="143"/>
      <c r="K29" s="143"/>
      <c r="L29" s="143"/>
      <c r="M29" s="143"/>
      <c r="N29" s="143"/>
      <c r="O29" s="143"/>
      <c r="P29" s="81"/>
    </row>
    <row r="30" spans="2:16" s="16" customFormat="1" x14ac:dyDescent="0.25">
      <c r="C30" s="143"/>
      <c r="D30" s="143"/>
      <c r="E30" s="143"/>
      <c r="F30" s="143"/>
      <c r="G30" s="143"/>
      <c r="H30" s="143"/>
      <c r="I30" s="143"/>
      <c r="J30" s="143"/>
      <c r="K30" s="143"/>
      <c r="L30" s="143"/>
      <c r="M30" s="143"/>
      <c r="N30" s="143"/>
      <c r="O30" s="143"/>
      <c r="P30" s="82"/>
    </row>
    <row r="31" spans="2:16" s="16" customFormat="1" x14ac:dyDescent="0.25">
      <c r="C31" s="143"/>
      <c r="D31" s="143"/>
      <c r="E31" s="143"/>
      <c r="F31" s="143"/>
      <c r="G31" s="143"/>
      <c r="H31" s="143"/>
      <c r="I31" s="143"/>
      <c r="J31" s="143"/>
      <c r="K31" s="143"/>
      <c r="L31" s="143"/>
      <c r="M31" s="143"/>
      <c r="N31" s="143"/>
      <c r="O31" s="143"/>
      <c r="P31" s="82"/>
    </row>
    <row r="32" spans="2:16" s="16" customFormat="1" x14ac:dyDescent="0.25">
      <c r="C32" s="143"/>
      <c r="D32" s="143"/>
      <c r="E32" s="143"/>
      <c r="F32" s="143"/>
      <c r="G32" s="143"/>
      <c r="H32" s="143"/>
      <c r="I32" s="143"/>
      <c r="J32" s="143"/>
      <c r="K32" s="143"/>
      <c r="L32" s="143"/>
      <c r="M32" s="143"/>
      <c r="N32" s="143"/>
      <c r="O32" s="143"/>
      <c r="P32" s="82"/>
    </row>
    <row r="33" spans="2:21" s="16" customFormat="1" ht="15.75" customHeight="1" x14ac:dyDescent="0.25">
      <c r="C33" s="143"/>
      <c r="D33" s="143"/>
      <c r="E33" s="143"/>
      <c r="F33" s="143"/>
      <c r="G33" s="143"/>
      <c r="H33" s="143"/>
      <c r="I33" s="143"/>
      <c r="J33" s="143"/>
      <c r="K33" s="143"/>
      <c r="L33" s="143"/>
      <c r="M33" s="143"/>
      <c r="N33" s="143"/>
      <c r="O33" s="143"/>
      <c r="P33" s="81"/>
    </row>
    <row r="34" spans="2:21" s="16" customFormat="1" ht="15.75" customHeight="1" x14ac:dyDescent="0.25">
      <c r="C34" s="143"/>
      <c r="D34" s="143"/>
      <c r="E34" s="143"/>
      <c r="F34" s="143"/>
      <c r="G34" s="143"/>
      <c r="H34" s="143"/>
      <c r="I34" s="143"/>
      <c r="J34" s="143"/>
      <c r="K34" s="143"/>
      <c r="L34" s="143"/>
      <c r="M34" s="143"/>
      <c r="N34" s="143"/>
      <c r="O34" s="143"/>
      <c r="P34" s="81"/>
    </row>
    <row r="35" spans="2:21" s="16" customFormat="1" x14ac:dyDescent="0.25">
      <c r="C35" s="143"/>
      <c r="D35" s="143"/>
      <c r="E35" s="143"/>
      <c r="F35" s="143"/>
      <c r="G35" s="143"/>
      <c r="H35" s="143"/>
      <c r="I35" s="143"/>
      <c r="J35" s="143"/>
      <c r="K35" s="143"/>
      <c r="L35" s="143"/>
      <c r="M35" s="143"/>
      <c r="N35" s="143"/>
      <c r="O35" s="143"/>
      <c r="P35" s="82"/>
    </row>
    <row r="36" spans="2:21" s="16" customFormat="1" ht="15.75" customHeight="1" x14ac:dyDescent="0.25">
      <c r="C36" s="143"/>
      <c r="D36" s="143"/>
      <c r="E36" s="143"/>
      <c r="F36" s="143"/>
      <c r="G36" s="143"/>
      <c r="H36" s="143"/>
      <c r="I36" s="143"/>
      <c r="J36" s="143"/>
      <c r="K36" s="143"/>
      <c r="L36" s="143"/>
      <c r="M36" s="143"/>
      <c r="N36" s="143"/>
      <c r="O36" s="143"/>
      <c r="P36" s="81"/>
    </row>
    <row r="37" spans="2:21" s="16" customFormat="1" ht="60.6" customHeight="1" x14ac:dyDescent="0.25">
      <c r="C37" s="143"/>
      <c r="D37" s="143"/>
      <c r="E37" s="143"/>
      <c r="F37" s="143"/>
      <c r="G37" s="143"/>
      <c r="H37" s="143"/>
      <c r="I37" s="143"/>
      <c r="J37" s="143"/>
      <c r="K37" s="143"/>
      <c r="L37" s="143"/>
      <c r="M37" s="143"/>
      <c r="N37" s="143"/>
      <c r="O37" s="143"/>
      <c r="P37" s="81"/>
    </row>
    <row r="38" spans="2:21" s="16" customFormat="1" ht="15.75" customHeight="1" x14ac:dyDescent="0.25"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  <c r="O38" s="143"/>
      <c r="P38" s="81"/>
    </row>
    <row r="39" spans="2:21" s="16" customFormat="1" ht="21.75" customHeight="1" x14ac:dyDescent="0.25">
      <c r="B39" s="143"/>
      <c r="C39" s="143"/>
      <c r="D39" s="143"/>
      <c r="E39" s="143"/>
      <c r="F39" s="143"/>
      <c r="G39" s="143"/>
      <c r="H39" s="143"/>
      <c r="I39" s="143"/>
      <c r="J39" s="143"/>
      <c r="K39" s="143"/>
      <c r="L39" s="143"/>
      <c r="M39" s="143"/>
      <c r="N39" s="143"/>
      <c r="O39" s="143"/>
    </row>
    <row r="40" spans="2:21" s="16" customFormat="1" ht="55.5" customHeight="1" x14ac:dyDescent="0.25">
      <c r="B40" s="143"/>
      <c r="C40" s="143"/>
      <c r="D40" s="143"/>
      <c r="E40" s="143"/>
      <c r="F40" s="143"/>
      <c r="G40" s="143"/>
      <c r="H40" s="143"/>
      <c r="I40" s="143"/>
      <c r="J40" s="143"/>
      <c r="K40" s="143"/>
      <c r="L40" s="143"/>
      <c r="M40" s="143"/>
      <c r="N40" s="143"/>
      <c r="O40" s="82"/>
      <c r="P40" s="82"/>
      <c r="Q40" s="82"/>
      <c r="R40" s="82"/>
      <c r="S40" s="82"/>
      <c r="T40" s="82"/>
      <c r="U40" s="82"/>
    </row>
    <row r="41" spans="2:21" s="16" customFormat="1" ht="20.25" customHeight="1" x14ac:dyDescent="0.25">
      <c r="B41" s="143"/>
      <c r="C41" s="143"/>
      <c r="D41" s="143"/>
      <c r="E41" s="143"/>
      <c r="F41" s="143"/>
      <c r="G41" s="143"/>
      <c r="H41" s="143"/>
      <c r="I41" s="143"/>
      <c r="J41" s="143"/>
      <c r="K41" s="143"/>
      <c r="L41" s="143"/>
      <c r="M41" s="143"/>
      <c r="N41" s="143"/>
      <c r="O41" s="82"/>
      <c r="P41" s="82"/>
      <c r="Q41" s="82"/>
      <c r="R41" s="82"/>
      <c r="S41" s="82"/>
      <c r="T41" s="82"/>
      <c r="U41" s="82"/>
    </row>
    <row r="42" spans="2:21" x14ac:dyDescent="0.25">
      <c r="B42" s="143"/>
      <c r="C42" s="143"/>
      <c r="D42" s="143"/>
      <c r="E42" s="143"/>
      <c r="F42" s="143"/>
      <c r="G42" s="143"/>
      <c r="H42" s="143"/>
      <c r="I42" s="143"/>
      <c r="J42" s="143"/>
      <c r="K42" s="143"/>
      <c r="L42" s="143"/>
      <c r="M42" s="143"/>
      <c r="N42" s="143"/>
      <c r="O42" s="143"/>
    </row>
    <row r="43" spans="2:21" ht="20.25" customHeight="1" x14ac:dyDescent="0.25">
      <c r="B43" s="143"/>
      <c r="C43" s="143"/>
      <c r="D43" s="143"/>
      <c r="E43" s="143"/>
      <c r="F43" s="143"/>
      <c r="G43" s="143"/>
      <c r="H43" s="143"/>
      <c r="I43" s="143"/>
      <c r="J43" s="143"/>
      <c r="K43" s="143"/>
      <c r="L43" s="143"/>
      <c r="M43" s="143"/>
      <c r="N43" s="143"/>
      <c r="O43" s="143"/>
    </row>
    <row r="44" spans="2:21" x14ac:dyDescent="0.25">
      <c r="B44" s="143"/>
      <c r="C44" s="143"/>
      <c r="D44" s="143"/>
      <c r="E44" s="143"/>
      <c r="F44" s="143"/>
      <c r="G44" s="143"/>
      <c r="H44" s="143"/>
      <c r="I44" s="143"/>
      <c r="J44" s="143"/>
      <c r="K44" s="143"/>
      <c r="L44" s="143"/>
      <c r="M44" s="143"/>
      <c r="N44" s="143"/>
      <c r="O44" s="143"/>
    </row>
    <row r="45" spans="2:21" x14ac:dyDescent="0.25">
      <c r="B45" s="143"/>
      <c r="C45" s="143"/>
      <c r="D45" s="143"/>
      <c r="E45" s="143"/>
      <c r="F45" s="143"/>
      <c r="G45" s="143"/>
      <c r="H45" s="143"/>
      <c r="I45" s="143"/>
      <c r="J45" s="143"/>
      <c r="K45" s="143"/>
      <c r="L45" s="143"/>
      <c r="M45" s="143"/>
      <c r="N45" s="143"/>
      <c r="O45" s="143"/>
    </row>
    <row r="46" spans="2:21" ht="31.5" customHeight="1" x14ac:dyDescent="0.25">
      <c r="B46" s="144"/>
      <c r="C46" s="144"/>
      <c r="D46" s="144"/>
      <c r="E46" s="144"/>
      <c r="F46" s="144"/>
      <c r="G46" s="144"/>
      <c r="H46" s="144"/>
      <c r="I46" s="144"/>
      <c r="J46" s="144"/>
      <c r="K46" s="144"/>
      <c r="L46" s="144"/>
      <c r="M46" s="144"/>
      <c r="N46" s="144"/>
      <c r="O46" s="144"/>
    </row>
    <row r="47" spans="2:21" x14ac:dyDescent="0.25">
      <c r="B47" s="143"/>
      <c r="C47" s="143"/>
      <c r="D47" s="143"/>
      <c r="E47" s="143"/>
      <c r="F47" s="143"/>
      <c r="G47" s="143"/>
      <c r="H47" s="143"/>
      <c r="I47" s="143"/>
      <c r="J47" s="143"/>
      <c r="K47" s="143"/>
      <c r="L47" s="143"/>
      <c r="M47" s="143"/>
      <c r="N47" s="143"/>
      <c r="O47" s="143"/>
    </row>
    <row r="48" spans="2:21" ht="32.25" customHeight="1" x14ac:dyDescent="0.25">
      <c r="B48" s="143"/>
      <c r="C48" s="143"/>
      <c r="D48" s="143"/>
      <c r="E48" s="143"/>
      <c r="F48" s="143"/>
      <c r="G48" s="143"/>
      <c r="H48" s="143"/>
      <c r="I48" s="143"/>
      <c r="J48" s="143"/>
      <c r="K48" s="143"/>
      <c r="L48" s="143"/>
      <c r="M48" s="143"/>
      <c r="N48" s="143"/>
      <c r="O48" s="143"/>
    </row>
    <row r="49" spans="2:15" ht="36" customHeight="1" x14ac:dyDescent="0.25">
      <c r="B49" s="143"/>
      <c r="C49" s="143"/>
      <c r="D49" s="143"/>
      <c r="E49" s="143"/>
      <c r="F49" s="143"/>
      <c r="G49" s="143"/>
      <c r="H49" s="143"/>
      <c r="I49" s="143"/>
      <c r="J49" s="143"/>
      <c r="K49" s="143"/>
      <c r="L49" s="143"/>
      <c r="M49" s="143"/>
      <c r="N49" s="143"/>
      <c r="O49" s="143"/>
    </row>
  </sheetData>
  <mergeCells count="27">
    <mergeCell ref="C28:O28"/>
    <mergeCell ref="B4:O4"/>
    <mergeCell ref="B20:I20"/>
    <mergeCell ref="B25:N25"/>
    <mergeCell ref="C26:O26"/>
    <mergeCell ref="C27:O27"/>
    <mergeCell ref="B40:N40"/>
    <mergeCell ref="C29:O29"/>
    <mergeCell ref="C30:O30"/>
    <mergeCell ref="C31:O31"/>
    <mergeCell ref="C32:O32"/>
    <mergeCell ref="C33:O33"/>
    <mergeCell ref="C34:O34"/>
    <mergeCell ref="C35:O35"/>
    <mergeCell ref="C36:O36"/>
    <mergeCell ref="C37:O37"/>
    <mergeCell ref="C38:O38"/>
    <mergeCell ref="B39:O39"/>
    <mergeCell ref="B47:O47"/>
    <mergeCell ref="B48:O48"/>
    <mergeCell ref="B49:O49"/>
    <mergeCell ref="B41:N41"/>
    <mergeCell ref="B42:O42"/>
    <mergeCell ref="B43:O43"/>
    <mergeCell ref="B44:O44"/>
    <mergeCell ref="B45:O45"/>
    <mergeCell ref="B46:O46"/>
  </mergeCells>
  <pageMargins left="0.25" right="0.25" top="0.75" bottom="0.75" header="0.3" footer="0.3"/>
  <pageSetup paperSize="9" scale="3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99"/>
  <sheetViews>
    <sheetView tabSelected="1" view="pageBreakPreview" zoomScaleNormal="80" zoomScaleSheetLayoutView="100" workbookViewId="0">
      <pane xSplit="4" ySplit="18" topLeftCell="E19" activePane="bottomRight" state="frozen"/>
      <selection pane="topRight" activeCell="E1" sqref="E1"/>
      <selection pane="bottomLeft" activeCell="A19" sqref="A19"/>
      <selection pane="bottomRight" activeCell="D19" sqref="D19"/>
    </sheetView>
  </sheetViews>
  <sheetFormatPr defaultColWidth="9.140625" defaultRowHeight="15" x14ac:dyDescent="0.25"/>
  <cols>
    <col min="1" max="1" width="3.7109375" style="77" customWidth="1"/>
    <col min="2" max="2" width="11.7109375" style="78" customWidth="1"/>
    <col min="3" max="3" width="35.85546875" style="78" customWidth="1"/>
    <col min="4" max="4" width="17.140625" style="78" customWidth="1"/>
    <col min="5" max="5" width="19" style="78" customWidth="1"/>
    <col min="6" max="6" width="14.140625" style="78" customWidth="1"/>
    <col min="7" max="8" width="18.85546875" style="78" customWidth="1"/>
    <col min="9" max="9" width="20.7109375" style="78" customWidth="1"/>
    <col min="10" max="10" width="19.140625" style="78" customWidth="1"/>
    <col min="11" max="11" width="23.7109375" style="78" customWidth="1"/>
    <col min="12" max="12" width="27.140625" style="78" customWidth="1"/>
    <col min="13" max="13" width="19.28515625" style="78" customWidth="1"/>
    <col min="14" max="14" width="21.140625" style="78" customWidth="1"/>
    <col min="15" max="15" width="17.140625" style="78" customWidth="1"/>
    <col min="16" max="27" width="21.7109375" style="78" customWidth="1"/>
    <col min="28" max="28" width="9.140625" style="78"/>
    <col min="29" max="29" width="11" style="102" hidden="1" customWidth="1"/>
    <col min="30" max="16384" width="9.140625" style="78"/>
  </cols>
  <sheetData>
    <row r="1" spans="2:48" s="6" customFormat="1" ht="15.75" x14ac:dyDescent="0.25">
      <c r="B1" s="74"/>
      <c r="L1" s="1"/>
      <c r="M1" s="1"/>
      <c r="N1" s="1"/>
      <c r="O1" s="1"/>
      <c r="AC1" s="18"/>
    </row>
    <row r="2" spans="2:48" s="6" customFormat="1" ht="15.75" hidden="1" x14ac:dyDescent="0.25">
      <c r="L2" s="1"/>
      <c r="M2" s="1"/>
      <c r="N2" s="1"/>
      <c r="O2" s="1"/>
      <c r="AC2" s="18"/>
    </row>
    <row r="3" spans="2:48" s="6" customFormat="1" ht="15.75" hidden="1" x14ac:dyDescent="0.25">
      <c r="L3" s="1"/>
      <c r="M3" s="1"/>
      <c r="N3" s="1"/>
      <c r="O3" s="1"/>
      <c r="AC3" s="18"/>
    </row>
    <row r="4" spans="2:48" s="6" customFormat="1" ht="18.75" hidden="1" x14ac:dyDescent="0.25">
      <c r="B4" s="141" t="s">
        <v>42</v>
      </c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  <c r="AC4" s="18"/>
    </row>
    <row r="5" spans="2:48" s="6" customFormat="1" ht="15.75" hidden="1" x14ac:dyDescent="0.25">
      <c r="L5" s="1"/>
      <c r="M5" s="1"/>
      <c r="N5" s="1"/>
      <c r="O5" s="1"/>
      <c r="Z5" s="90"/>
      <c r="AA5" s="90"/>
      <c r="AC5" s="18"/>
    </row>
    <row r="6" spans="2:48" s="6" customFormat="1" ht="18.75" hidden="1" x14ac:dyDescent="0.25">
      <c r="B6" s="141"/>
      <c r="C6" s="141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  <c r="O6" s="141"/>
      <c r="Z6" s="73"/>
      <c r="AA6" s="73"/>
      <c r="AC6" s="18"/>
    </row>
    <row r="7" spans="2:48" s="6" customFormat="1" ht="15.75" hidden="1" x14ac:dyDescent="0.25">
      <c r="AC7" s="18"/>
    </row>
    <row r="8" spans="2:48" s="6" customFormat="1" ht="15.75" hidden="1" x14ac:dyDescent="0.25">
      <c r="E8" s="10" t="s">
        <v>60</v>
      </c>
      <c r="F8" s="11"/>
      <c r="G8" s="11"/>
      <c r="H8" s="11"/>
      <c r="I8" s="11"/>
      <c r="J8" s="11"/>
      <c r="K8" s="11"/>
      <c r="L8" s="11"/>
      <c r="AC8" s="18"/>
    </row>
    <row r="9" spans="2:48" s="6" customFormat="1" ht="15.75" hidden="1" x14ac:dyDescent="0.25">
      <c r="E9" s="12" t="s">
        <v>61</v>
      </c>
      <c r="F9" s="12"/>
      <c r="G9" s="12"/>
      <c r="H9" s="12"/>
      <c r="I9" s="12"/>
      <c r="J9" s="12"/>
      <c r="K9" s="93"/>
      <c r="L9" s="91"/>
      <c r="M9" s="73"/>
      <c r="Z9" s="73"/>
      <c r="AA9" s="73"/>
      <c r="AC9" s="18"/>
    </row>
    <row r="10" spans="2:48" s="6" customFormat="1" ht="15.75" hidden="1" x14ac:dyDescent="0.25">
      <c r="E10" s="1"/>
      <c r="F10" s="11"/>
      <c r="G10" s="11"/>
      <c r="H10" s="11"/>
      <c r="I10" s="11"/>
      <c r="J10" s="11"/>
      <c r="K10" s="97"/>
      <c r="L10" s="92"/>
      <c r="M10" s="90"/>
      <c r="Z10" s="73"/>
      <c r="AA10" s="73"/>
      <c r="AC10" s="18"/>
    </row>
    <row r="11" spans="2:48" s="13" customFormat="1" ht="15.75" hidden="1" x14ac:dyDescent="0.25">
      <c r="E11" s="10" t="s">
        <v>103</v>
      </c>
      <c r="F11" s="14"/>
      <c r="G11" s="14"/>
      <c r="H11" s="14"/>
      <c r="I11" s="14"/>
      <c r="J11" s="14"/>
      <c r="K11" s="94"/>
      <c r="L11" s="14"/>
      <c r="Y11" s="87"/>
      <c r="AC11" s="10"/>
    </row>
    <row r="12" spans="2:48" s="15" customFormat="1" ht="15.75" hidden="1" x14ac:dyDescent="0.25">
      <c r="F12" s="16"/>
      <c r="G12" s="16"/>
      <c r="H12" s="16"/>
      <c r="I12" s="16"/>
      <c r="J12" s="16"/>
      <c r="K12" s="16"/>
      <c r="L12" s="89"/>
      <c r="X12" s="86"/>
      <c r="Y12" s="88"/>
      <c r="Z12" s="89"/>
      <c r="AA12" s="89"/>
      <c r="AC12" s="100"/>
    </row>
    <row r="13" spans="2:48" s="15" customFormat="1" ht="15.75" hidden="1" x14ac:dyDescent="0.25">
      <c r="F13" s="16"/>
      <c r="G13" s="16"/>
      <c r="H13" s="16"/>
      <c r="I13" s="16"/>
      <c r="J13" s="16"/>
      <c r="K13" s="16"/>
      <c r="L13" s="85"/>
      <c r="Y13" s="88"/>
      <c r="AC13" s="100"/>
    </row>
    <row r="14" spans="2:48" s="15" customFormat="1" ht="15.75" x14ac:dyDescent="0.25">
      <c r="F14" s="16"/>
      <c r="G14" s="16"/>
      <c r="H14" s="16"/>
      <c r="I14" s="16"/>
      <c r="J14" s="16"/>
      <c r="K14" s="16"/>
      <c r="X14" s="86"/>
      <c r="Y14" s="88"/>
      <c r="AC14" s="100"/>
    </row>
    <row r="15" spans="2:48" s="15" customFormat="1" ht="15.75" x14ac:dyDescent="0.25">
      <c r="E15" s="10"/>
      <c r="F15" s="16"/>
      <c r="G15" s="16"/>
      <c r="H15" s="16"/>
      <c r="I15" s="16"/>
      <c r="J15" s="16"/>
      <c r="K15" s="16"/>
      <c r="AC15" s="100"/>
    </row>
    <row r="16" spans="2:48" s="18" customFormat="1" ht="44.25" customHeight="1" x14ac:dyDescent="0.25">
      <c r="B16" s="139" t="s">
        <v>5</v>
      </c>
      <c r="C16" s="139" t="s">
        <v>6</v>
      </c>
      <c r="D16" s="139" t="s">
        <v>7</v>
      </c>
      <c r="E16" s="139" t="s">
        <v>43</v>
      </c>
      <c r="F16" s="139" t="s">
        <v>44</v>
      </c>
      <c r="G16" s="139" t="s">
        <v>45</v>
      </c>
      <c r="H16" s="139"/>
      <c r="I16" s="139"/>
      <c r="J16" s="139"/>
      <c r="K16" s="139"/>
      <c r="L16" s="139" t="s">
        <v>46</v>
      </c>
      <c r="M16" s="139" t="s">
        <v>47</v>
      </c>
      <c r="N16" s="148" t="s">
        <v>48</v>
      </c>
      <c r="O16" s="148" t="s">
        <v>49</v>
      </c>
      <c r="P16" s="148" t="s">
        <v>50</v>
      </c>
      <c r="Q16" s="146" t="s">
        <v>80</v>
      </c>
      <c r="R16" s="146" t="s">
        <v>81</v>
      </c>
      <c r="S16" s="146" t="s">
        <v>82</v>
      </c>
      <c r="T16" s="146" t="s">
        <v>83</v>
      </c>
      <c r="U16" s="146" t="s">
        <v>84</v>
      </c>
      <c r="V16" s="146" t="s">
        <v>85</v>
      </c>
      <c r="W16" s="146" t="s">
        <v>86</v>
      </c>
      <c r="X16" s="146" t="s">
        <v>87</v>
      </c>
      <c r="Y16" s="146" t="s">
        <v>88</v>
      </c>
      <c r="Z16" s="146" t="s">
        <v>89</v>
      </c>
      <c r="AA16" s="146" t="s">
        <v>108</v>
      </c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</row>
    <row r="17" spans="1:29" s="39" customFormat="1" ht="130.5" x14ac:dyDescent="0.25">
      <c r="A17" s="38"/>
      <c r="B17" s="139"/>
      <c r="C17" s="139"/>
      <c r="D17" s="139"/>
      <c r="E17" s="139"/>
      <c r="F17" s="139"/>
      <c r="G17" s="75" t="s">
        <v>51</v>
      </c>
      <c r="H17" s="75" t="s">
        <v>101</v>
      </c>
      <c r="I17" s="75" t="s">
        <v>52</v>
      </c>
      <c r="J17" s="111" t="s">
        <v>53</v>
      </c>
      <c r="K17" s="75" t="s">
        <v>102</v>
      </c>
      <c r="L17" s="139"/>
      <c r="M17" s="139"/>
      <c r="N17" s="148"/>
      <c r="O17" s="148"/>
      <c r="P17" s="148"/>
      <c r="Q17" s="147" t="s">
        <v>62</v>
      </c>
      <c r="R17" s="147" t="s">
        <v>62</v>
      </c>
      <c r="S17" s="147" t="s">
        <v>62</v>
      </c>
      <c r="T17" s="147" t="s">
        <v>62</v>
      </c>
      <c r="U17" s="147" t="s">
        <v>62</v>
      </c>
      <c r="V17" s="147" t="s">
        <v>62</v>
      </c>
      <c r="W17" s="147" t="s">
        <v>62</v>
      </c>
      <c r="X17" s="147" t="s">
        <v>62</v>
      </c>
      <c r="Y17" s="147" t="s">
        <v>62</v>
      </c>
      <c r="Z17" s="147" t="s">
        <v>62</v>
      </c>
      <c r="AA17" s="147" t="s">
        <v>62</v>
      </c>
      <c r="AC17" s="101"/>
    </row>
    <row r="18" spans="1:29" s="39" customFormat="1" ht="15.75" x14ac:dyDescent="0.25">
      <c r="A18" s="38"/>
      <c r="B18" s="111">
        <v>1</v>
      </c>
      <c r="C18" s="111">
        <v>2</v>
      </c>
      <c r="D18" s="111">
        <v>3</v>
      </c>
      <c r="E18" s="111">
        <v>4</v>
      </c>
      <c r="F18" s="111">
        <v>5</v>
      </c>
      <c r="G18" s="111">
        <v>6</v>
      </c>
      <c r="H18" s="111">
        <v>7</v>
      </c>
      <c r="I18" s="111">
        <v>8</v>
      </c>
      <c r="J18" s="111">
        <v>9</v>
      </c>
      <c r="K18" s="111">
        <v>10</v>
      </c>
      <c r="L18" s="111">
        <v>11</v>
      </c>
      <c r="M18" s="111">
        <v>12</v>
      </c>
      <c r="N18" s="111">
        <v>13</v>
      </c>
      <c r="O18" s="111">
        <v>14</v>
      </c>
      <c r="P18" s="111">
        <v>15</v>
      </c>
      <c r="Q18" s="76" t="s">
        <v>54</v>
      </c>
      <c r="R18" s="76" t="s">
        <v>55</v>
      </c>
      <c r="S18" s="76" t="s">
        <v>56</v>
      </c>
      <c r="T18" s="76" t="s">
        <v>90</v>
      </c>
      <c r="U18" s="76" t="s">
        <v>91</v>
      </c>
      <c r="V18" s="76" t="s">
        <v>92</v>
      </c>
      <c r="W18" s="76" t="s">
        <v>93</v>
      </c>
      <c r="X18" s="76" t="s">
        <v>94</v>
      </c>
      <c r="Y18" s="76" t="s">
        <v>95</v>
      </c>
      <c r="Z18" s="76" t="s">
        <v>96</v>
      </c>
      <c r="AA18" s="76" t="s">
        <v>109</v>
      </c>
      <c r="AC18" s="101"/>
    </row>
    <row r="19" spans="1:29" s="42" customFormat="1" ht="78.75" x14ac:dyDescent="0.25">
      <c r="A19" s="40"/>
      <c r="B19" s="23" t="s">
        <v>113</v>
      </c>
      <c r="C19" s="114" t="s">
        <v>114</v>
      </c>
      <c r="D19" s="23" t="s">
        <v>115</v>
      </c>
      <c r="E19" s="95">
        <v>2025</v>
      </c>
      <c r="F19" s="95">
        <v>2025</v>
      </c>
      <c r="G19" s="41">
        <f>'20.1'!Y36</f>
        <v>31.145597666900002</v>
      </c>
      <c r="H19" s="41">
        <f>G19*1.2</f>
        <v>37.374717200280003</v>
      </c>
      <c r="I19" s="41">
        <v>41.720999999999997</v>
      </c>
      <c r="J19" s="41">
        <v>0</v>
      </c>
      <c r="K19" s="41">
        <f>I19+J19</f>
        <v>41.720999999999997</v>
      </c>
      <c r="L19" s="41">
        <v>1.946</v>
      </c>
      <c r="M19" s="96">
        <f>K19-L19</f>
        <v>39.774999999999999</v>
      </c>
      <c r="N19" s="41">
        <v>0</v>
      </c>
      <c r="O19" s="41">
        <f>H19-N19</f>
        <v>37.374717200280003</v>
      </c>
      <c r="P19" s="41">
        <f>L19-N19</f>
        <v>1.946</v>
      </c>
      <c r="Q19" s="41">
        <v>0</v>
      </c>
      <c r="R19" s="41">
        <v>0</v>
      </c>
      <c r="S19" s="41">
        <v>0</v>
      </c>
      <c r="T19" s="41">
        <v>0</v>
      </c>
      <c r="U19" s="41">
        <v>0</v>
      </c>
      <c r="V19" s="41">
        <v>0</v>
      </c>
      <c r="W19" s="41">
        <v>0</v>
      </c>
      <c r="X19" s="41">
        <f t="shared" ref="X19:X29" si="0">P19</f>
        <v>1.946</v>
      </c>
      <c r="Y19" s="41">
        <v>0</v>
      </c>
      <c r="Z19" s="41">
        <v>0</v>
      </c>
      <c r="AA19" s="41">
        <v>0</v>
      </c>
      <c r="AC19" s="101" t="b">
        <f t="shared" ref="AC19:AC23" si="1">(X19+W19+Y19)=L19</f>
        <v>1</v>
      </c>
    </row>
    <row r="20" spans="1:29" s="42" customFormat="1" ht="78.75" x14ac:dyDescent="0.25">
      <c r="A20" s="52"/>
      <c r="B20" s="115" t="s">
        <v>159</v>
      </c>
      <c r="C20" s="114" t="s">
        <v>160</v>
      </c>
      <c r="D20" s="23" t="s">
        <v>115</v>
      </c>
      <c r="E20" s="95">
        <v>2025</v>
      </c>
      <c r="F20" s="95">
        <v>2025</v>
      </c>
      <c r="G20" s="41">
        <f>'20.1'!Y42</f>
        <v>5.3044179787000001</v>
      </c>
      <c r="H20" s="41">
        <f t="shared" ref="H20:H22" si="2">G20*1.2</f>
        <v>6.3653015744400001</v>
      </c>
      <c r="I20" s="41">
        <v>7.173</v>
      </c>
      <c r="J20" s="41">
        <v>0</v>
      </c>
      <c r="K20" s="41">
        <f t="shared" ref="K20:K25" si="3">I20+J20</f>
        <v>7.173</v>
      </c>
      <c r="L20" s="41">
        <v>2.8000000000000001E-2</v>
      </c>
      <c r="M20" s="96">
        <f t="shared" ref="M20:M25" si="4">K20-L20</f>
        <v>7.1450000000000005</v>
      </c>
      <c r="N20" s="41">
        <v>0</v>
      </c>
      <c r="O20" s="41">
        <f t="shared" ref="O20:O25" si="5">H20-N20</f>
        <v>6.3653015744400001</v>
      </c>
      <c r="P20" s="41">
        <f t="shared" ref="P20:P22" si="6">L20-N20</f>
        <v>2.8000000000000001E-2</v>
      </c>
      <c r="Q20" s="41">
        <v>0</v>
      </c>
      <c r="R20" s="41">
        <v>0</v>
      </c>
      <c r="S20" s="41">
        <v>0</v>
      </c>
      <c r="T20" s="41">
        <v>0</v>
      </c>
      <c r="U20" s="41">
        <v>0</v>
      </c>
      <c r="V20" s="41">
        <v>0</v>
      </c>
      <c r="W20" s="41">
        <v>0</v>
      </c>
      <c r="X20" s="41">
        <f t="shared" si="0"/>
        <v>2.8000000000000001E-2</v>
      </c>
      <c r="Y20" s="41">
        <v>0</v>
      </c>
      <c r="Z20" s="41">
        <v>0</v>
      </c>
      <c r="AA20" s="41">
        <v>0</v>
      </c>
      <c r="AC20" s="101" t="b">
        <f>(X20+W20+Y20)=L20</f>
        <v>1</v>
      </c>
    </row>
    <row r="21" spans="1:29" s="42" customFormat="1" ht="78.75" x14ac:dyDescent="0.25">
      <c r="A21" s="52"/>
      <c r="B21" s="115" t="s">
        <v>163</v>
      </c>
      <c r="C21" s="116" t="s">
        <v>164</v>
      </c>
      <c r="D21" s="117" t="s">
        <v>165</v>
      </c>
      <c r="E21" s="95">
        <v>2019</v>
      </c>
      <c r="F21" s="95">
        <v>2025</v>
      </c>
      <c r="G21" s="41">
        <f>'20.1'!Y45</f>
        <v>2.45941542</v>
      </c>
      <c r="H21" s="41">
        <f t="shared" si="2"/>
        <v>2.9512985039999999</v>
      </c>
      <c r="I21" s="41">
        <v>3.3250000000000002</v>
      </c>
      <c r="J21" s="41">
        <v>0</v>
      </c>
      <c r="K21" s="41">
        <f t="shared" si="3"/>
        <v>3.3250000000000002</v>
      </c>
      <c r="L21" s="110">
        <v>2.5979999999999999</v>
      </c>
      <c r="M21" s="96">
        <f t="shared" si="4"/>
        <v>0.72700000000000031</v>
      </c>
      <c r="N21" s="41">
        <v>0</v>
      </c>
      <c r="O21" s="41">
        <f t="shared" si="5"/>
        <v>2.9512985039999999</v>
      </c>
      <c r="P21" s="110">
        <f t="shared" si="6"/>
        <v>2.5979999999999999</v>
      </c>
      <c r="Q21" s="41">
        <v>0</v>
      </c>
      <c r="R21" s="41">
        <v>0</v>
      </c>
      <c r="S21" s="41">
        <v>0</v>
      </c>
      <c r="T21" s="41">
        <v>0</v>
      </c>
      <c r="U21" s="41">
        <v>0</v>
      </c>
      <c r="V21" s="41">
        <v>0</v>
      </c>
      <c r="W21" s="41">
        <v>0</v>
      </c>
      <c r="X21" s="41">
        <f t="shared" si="0"/>
        <v>2.5979999999999999</v>
      </c>
      <c r="Y21" s="41">
        <v>0</v>
      </c>
      <c r="Z21" s="41">
        <v>0</v>
      </c>
      <c r="AA21" s="41">
        <v>0</v>
      </c>
      <c r="AC21" s="101" t="b">
        <f t="shared" si="1"/>
        <v>1</v>
      </c>
    </row>
    <row r="22" spans="1:29" s="42" customFormat="1" ht="63" x14ac:dyDescent="0.25">
      <c r="A22" s="52"/>
      <c r="B22" s="115" t="s">
        <v>163</v>
      </c>
      <c r="C22" s="116" t="s">
        <v>169</v>
      </c>
      <c r="D22" s="117" t="s">
        <v>170</v>
      </c>
      <c r="E22" s="95">
        <v>2022</v>
      </c>
      <c r="F22" s="95">
        <v>2025</v>
      </c>
      <c r="G22" s="41">
        <f>'20.1'!Y49</f>
        <v>44.990870899999997</v>
      </c>
      <c r="H22" s="41">
        <f t="shared" si="2"/>
        <v>53.989045079999997</v>
      </c>
      <c r="I22" s="41">
        <v>60.83</v>
      </c>
      <c r="J22" s="41">
        <v>0</v>
      </c>
      <c r="K22" s="41">
        <f t="shared" si="3"/>
        <v>60.83</v>
      </c>
      <c r="L22" s="41">
        <v>35.651000000000003</v>
      </c>
      <c r="M22" s="96">
        <f t="shared" si="4"/>
        <v>25.178999999999995</v>
      </c>
      <c r="N22" s="41">
        <v>0</v>
      </c>
      <c r="O22" s="41">
        <f t="shared" si="5"/>
        <v>53.989045079999997</v>
      </c>
      <c r="P22" s="41">
        <f t="shared" si="6"/>
        <v>35.651000000000003</v>
      </c>
      <c r="Q22" s="41">
        <v>0</v>
      </c>
      <c r="R22" s="41">
        <v>0</v>
      </c>
      <c r="S22" s="41">
        <v>0</v>
      </c>
      <c r="T22" s="41">
        <v>0</v>
      </c>
      <c r="U22" s="41">
        <v>0</v>
      </c>
      <c r="V22" s="41">
        <v>0</v>
      </c>
      <c r="W22" s="41">
        <v>0</v>
      </c>
      <c r="X22" s="41">
        <f t="shared" si="0"/>
        <v>35.651000000000003</v>
      </c>
      <c r="Y22" s="41">
        <v>0</v>
      </c>
      <c r="Z22" s="41">
        <v>0</v>
      </c>
      <c r="AA22" s="41">
        <v>0</v>
      </c>
      <c r="AC22" s="101" t="b">
        <f t="shared" si="1"/>
        <v>1</v>
      </c>
    </row>
    <row r="23" spans="1:29" s="42" customFormat="1" ht="47.25" x14ac:dyDescent="0.25">
      <c r="A23" s="52"/>
      <c r="B23" s="115" t="s">
        <v>163</v>
      </c>
      <c r="C23" s="116" t="s">
        <v>175</v>
      </c>
      <c r="D23" s="117" t="s">
        <v>176</v>
      </c>
      <c r="E23" s="95">
        <v>2022</v>
      </c>
      <c r="F23" s="95">
        <v>2026</v>
      </c>
      <c r="G23" s="41">
        <f>'20.1'!Y50</f>
        <v>1.2937000000000001</v>
      </c>
      <c r="H23" s="41">
        <f t="shared" ref="H23" si="7">G23*1.2</f>
        <v>1.55244</v>
      </c>
      <c r="I23" s="41">
        <v>1.7490000000000001</v>
      </c>
      <c r="J23" s="41">
        <v>0</v>
      </c>
      <c r="K23" s="41">
        <f t="shared" si="3"/>
        <v>1.7490000000000001</v>
      </c>
      <c r="L23" s="41">
        <v>0.90900000000000003</v>
      </c>
      <c r="M23" s="96">
        <f t="shared" si="4"/>
        <v>0.84000000000000008</v>
      </c>
      <c r="N23" s="41">
        <v>0</v>
      </c>
      <c r="O23" s="41">
        <f t="shared" si="5"/>
        <v>1.55244</v>
      </c>
      <c r="P23" s="41">
        <f t="shared" ref="P23" si="8">L23-N23</f>
        <v>0.90900000000000003</v>
      </c>
      <c r="Q23" s="41">
        <v>0</v>
      </c>
      <c r="R23" s="41">
        <v>0</v>
      </c>
      <c r="S23" s="41">
        <v>0</v>
      </c>
      <c r="T23" s="41">
        <v>0</v>
      </c>
      <c r="U23" s="41">
        <v>0</v>
      </c>
      <c r="V23" s="41">
        <v>0</v>
      </c>
      <c r="W23" s="41">
        <v>0</v>
      </c>
      <c r="X23" s="41">
        <f t="shared" si="0"/>
        <v>0.90900000000000003</v>
      </c>
      <c r="Y23" s="41">
        <v>0</v>
      </c>
      <c r="Z23" s="41">
        <v>0</v>
      </c>
      <c r="AA23" s="41">
        <v>0</v>
      </c>
      <c r="AC23" s="101" t="b">
        <f t="shared" si="1"/>
        <v>1</v>
      </c>
    </row>
    <row r="24" spans="1:29" s="42" customFormat="1" ht="47.25" x14ac:dyDescent="0.25">
      <c r="A24" s="52"/>
      <c r="B24" s="115" t="s">
        <v>163</v>
      </c>
      <c r="C24" s="116" t="s">
        <v>178</v>
      </c>
      <c r="D24" s="117" t="s">
        <v>179</v>
      </c>
      <c r="E24" s="95">
        <v>2023</v>
      </c>
      <c r="F24" s="95">
        <v>2025</v>
      </c>
      <c r="G24" s="41">
        <f>'20.1'!Y52</f>
        <v>6.40625</v>
      </c>
      <c r="H24" s="41">
        <f t="shared" ref="H24" si="9">G24*1.2</f>
        <v>7.6875</v>
      </c>
      <c r="I24" s="41">
        <v>8.6620000000000008</v>
      </c>
      <c r="J24" s="41">
        <v>0</v>
      </c>
      <c r="K24" s="41">
        <f t="shared" si="3"/>
        <v>8.6620000000000008</v>
      </c>
      <c r="L24" s="41">
        <v>3.7370000000000001</v>
      </c>
      <c r="M24" s="96">
        <f t="shared" si="4"/>
        <v>4.9250000000000007</v>
      </c>
      <c r="N24" s="41">
        <v>0</v>
      </c>
      <c r="O24" s="41">
        <f t="shared" si="5"/>
        <v>7.6875</v>
      </c>
      <c r="P24" s="41">
        <f t="shared" ref="P24" si="10">L24-N24</f>
        <v>3.7370000000000001</v>
      </c>
      <c r="Q24" s="41">
        <v>0</v>
      </c>
      <c r="R24" s="41">
        <v>0</v>
      </c>
      <c r="S24" s="41">
        <v>0</v>
      </c>
      <c r="T24" s="41">
        <v>0</v>
      </c>
      <c r="U24" s="41">
        <v>0</v>
      </c>
      <c r="V24" s="41">
        <v>0</v>
      </c>
      <c r="W24" s="41">
        <v>0</v>
      </c>
      <c r="X24" s="41">
        <f t="shared" si="0"/>
        <v>3.7370000000000001</v>
      </c>
      <c r="Y24" s="41">
        <v>0</v>
      </c>
      <c r="Z24" s="41">
        <f>L24-X24-Y24</f>
        <v>0</v>
      </c>
      <c r="AA24" s="41">
        <v>0</v>
      </c>
      <c r="AC24" s="101" t="b">
        <f t="shared" ref="AC24:AC25" si="11">(X24+W24+Y24+Z24)=L24</f>
        <v>1</v>
      </c>
    </row>
    <row r="25" spans="1:29" s="42" customFormat="1" ht="78.75" x14ac:dyDescent="0.25">
      <c r="A25" s="52"/>
      <c r="B25" s="115" t="s">
        <v>163</v>
      </c>
      <c r="C25" s="116" t="s">
        <v>180</v>
      </c>
      <c r="D25" s="117" t="s">
        <v>181</v>
      </c>
      <c r="E25" s="95">
        <v>2023</v>
      </c>
      <c r="F25" s="95">
        <v>2025</v>
      </c>
      <c r="G25" s="41">
        <f>'20.1'!Y54</f>
        <v>21.974809999999998</v>
      </c>
      <c r="H25" s="41">
        <f t="shared" ref="H25" si="12">G25*1.2</f>
        <v>26.369771999999998</v>
      </c>
      <c r="I25" s="41">
        <v>29.710999999999999</v>
      </c>
      <c r="J25" s="41">
        <v>0</v>
      </c>
      <c r="K25" s="41">
        <f t="shared" si="3"/>
        <v>29.710999999999999</v>
      </c>
      <c r="L25" s="41">
        <v>6.9059999999999997</v>
      </c>
      <c r="M25" s="96">
        <f t="shared" si="4"/>
        <v>22.805</v>
      </c>
      <c r="N25" s="41">
        <v>0</v>
      </c>
      <c r="O25" s="41">
        <f t="shared" si="5"/>
        <v>26.369771999999998</v>
      </c>
      <c r="P25" s="41">
        <f t="shared" ref="P25" si="13">L25-N25</f>
        <v>6.9059999999999997</v>
      </c>
      <c r="Q25" s="41">
        <v>0</v>
      </c>
      <c r="R25" s="41">
        <v>0</v>
      </c>
      <c r="S25" s="41">
        <v>0</v>
      </c>
      <c r="T25" s="41">
        <v>0</v>
      </c>
      <c r="U25" s="41">
        <v>0</v>
      </c>
      <c r="V25" s="41">
        <v>0</v>
      </c>
      <c r="W25" s="41">
        <v>0</v>
      </c>
      <c r="X25" s="41">
        <f t="shared" si="0"/>
        <v>6.9059999999999997</v>
      </c>
      <c r="Y25" s="41">
        <v>0</v>
      </c>
      <c r="Z25" s="41">
        <v>0</v>
      </c>
      <c r="AA25" s="41">
        <v>0</v>
      </c>
      <c r="AC25" s="101" t="b">
        <f t="shared" si="11"/>
        <v>1</v>
      </c>
    </row>
    <row r="26" spans="1:29" s="42" customFormat="1" ht="63" x14ac:dyDescent="0.25">
      <c r="A26" s="52"/>
      <c r="B26" s="115" t="s">
        <v>163</v>
      </c>
      <c r="C26" s="116" t="s">
        <v>184</v>
      </c>
      <c r="D26" s="117" t="s">
        <v>185</v>
      </c>
      <c r="E26" s="95">
        <v>2023</v>
      </c>
      <c r="F26" s="95">
        <v>2025</v>
      </c>
      <c r="G26" s="41">
        <f>'20.1'!Y55</f>
        <v>0.23672499999999999</v>
      </c>
      <c r="H26" s="41">
        <f t="shared" ref="H26" si="14">G26*1.2</f>
        <v>0.28406999999999999</v>
      </c>
      <c r="I26" s="41">
        <v>0.32</v>
      </c>
      <c r="J26" s="41">
        <v>0</v>
      </c>
      <c r="K26" s="41">
        <f t="shared" ref="K26:K28" si="15">I26+J26</f>
        <v>0.32</v>
      </c>
      <c r="L26" s="41">
        <v>9.2999999999999999E-2</v>
      </c>
      <c r="M26" s="96">
        <f t="shared" ref="M26" si="16">K26-L26</f>
        <v>0.22700000000000001</v>
      </c>
      <c r="N26" s="41">
        <v>0</v>
      </c>
      <c r="O26" s="41">
        <f t="shared" ref="O26" si="17">H26-N26</f>
        <v>0.28406999999999999</v>
      </c>
      <c r="P26" s="41">
        <f t="shared" ref="P26" si="18">L26-N26</f>
        <v>9.2999999999999999E-2</v>
      </c>
      <c r="Q26" s="41">
        <v>0</v>
      </c>
      <c r="R26" s="41">
        <v>0</v>
      </c>
      <c r="S26" s="41">
        <v>0</v>
      </c>
      <c r="T26" s="41">
        <v>0</v>
      </c>
      <c r="U26" s="41">
        <v>0</v>
      </c>
      <c r="V26" s="41">
        <v>0</v>
      </c>
      <c r="W26" s="41">
        <v>0</v>
      </c>
      <c r="X26" s="41">
        <f t="shared" si="0"/>
        <v>9.2999999999999999E-2</v>
      </c>
      <c r="Y26" s="41">
        <v>0</v>
      </c>
      <c r="Z26" s="41">
        <v>0</v>
      </c>
      <c r="AA26" s="41">
        <v>0</v>
      </c>
      <c r="AC26" s="101" t="b">
        <f t="shared" ref="AC26" si="19">(X26+W26+Y26+Z26)=L26</f>
        <v>1</v>
      </c>
    </row>
    <row r="27" spans="1:29" s="42" customFormat="1" ht="47.25" x14ac:dyDescent="0.25">
      <c r="A27" s="52"/>
      <c r="B27" s="115" t="s">
        <v>163</v>
      </c>
      <c r="C27" s="116" t="s">
        <v>187</v>
      </c>
      <c r="D27" s="117" t="s">
        <v>188</v>
      </c>
      <c r="E27" s="95">
        <v>2019</v>
      </c>
      <c r="F27" s="95">
        <v>2025</v>
      </c>
      <c r="G27" s="41">
        <f>'20.1'!Y56</f>
        <v>24.284974999999999</v>
      </c>
      <c r="H27" s="41">
        <f t="shared" ref="H27" si="20">G27*1.2</f>
        <v>29.141969999999997</v>
      </c>
      <c r="I27" s="41">
        <v>34.411000000000001</v>
      </c>
      <c r="J27" s="41">
        <v>0</v>
      </c>
      <c r="K27" s="41">
        <f t="shared" si="15"/>
        <v>34.411000000000001</v>
      </c>
      <c r="L27" s="41">
        <v>6.468</v>
      </c>
      <c r="M27" s="96">
        <f t="shared" ref="M27" si="21">K27-L27</f>
        <v>27.943000000000001</v>
      </c>
      <c r="N27" s="41">
        <v>0.68100000000000005</v>
      </c>
      <c r="O27" s="41">
        <f t="shared" ref="O27" si="22">H27-N27</f>
        <v>28.460969999999996</v>
      </c>
      <c r="P27" s="41">
        <f t="shared" ref="P27" si="23">L27-N27</f>
        <v>5.7869999999999999</v>
      </c>
      <c r="Q27" s="41">
        <v>0</v>
      </c>
      <c r="R27" s="41">
        <v>0</v>
      </c>
      <c r="S27" s="41">
        <v>0</v>
      </c>
      <c r="T27" s="41">
        <v>0</v>
      </c>
      <c r="U27" s="41">
        <v>0</v>
      </c>
      <c r="V27" s="41">
        <v>0</v>
      </c>
      <c r="W27" s="41">
        <v>0</v>
      </c>
      <c r="X27" s="41">
        <f t="shared" si="0"/>
        <v>5.7869999999999999</v>
      </c>
      <c r="Y27" s="41">
        <v>0</v>
      </c>
      <c r="Z27" s="41">
        <v>0</v>
      </c>
      <c r="AA27" s="41">
        <v>0</v>
      </c>
      <c r="AC27" s="101" t="b">
        <f t="shared" ref="AC27" si="24">(X27+W27+Y27+Z27)=L27</f>
        <v>0</v>
      </c>
    </row>
    <row r="28" spans="1:29" s="42" customFormat="1" ht="47.25" x14ac:dyDescent="0.25">
      <c r="A28" s="52"/>
      <c r="B28" s="115" t="s">
        <v>163</v>
      </c>
      <c r="C28" s="116" t="s">
        <v>190</v>
      </c>
      <c r="D28" s="117" t="s">
        <v>191</v>
      </c>
      <c r="E28" s="95">
        <v>2019</v>
      </c>
      <c r="F28" s="95">
        <v>2025</v>
      </c>
      <c r="G28" s="41">
        <f>'20.1'!Y60</f>
        <v>7.5523503999999999</v>
      </c>
      <c r="H28" s="41">
        <f t="shared" ref="H28" si="25">G28*1.2</f>
        <v>9.0628204799999992</v>
      </c>
      <c r="I28" s="41">
        <v>10.702</v>
      </c>
      <c r="J28" s="41">
        <v>0</v>
      </c>
      <c r="K28" s="41">
        <f t="shared" si="15"/>
        <v>10.702</v>
      </c>
      <c r="L28" s="41">
        <v>6.3639999999999999</v>
      </c>
      <c r="M28" s="96">
        <f t="shared" ref="M28" si="26">K28-L28</f>
        <v>4.3380000000000001</v>
      </c>
      <c r="N28" s="41">
        <v>0.61899999999999999</v>
      </c>
      <c r="O28" s="41">
        <f t="shared" ref="O28" si="27">H28-N28</f>
        <v>8.4438204799999994</v>
      </c>
      <c r="P28" s="41">
        <f t="shared" ref="P28" si="28">L28-N28</f>
        <v>5.7450000000000001</v>
      </c>
      <c r="Q28" s="41">
        <v>0</v>
      </c>
      <c r="R28" s="41">
        <v>0</v>
      </c>
      <c r="S28" s="41">
        <v>0</v>
      </c>
      <c r="T28" s="41">
        <v>0</v>
      </c>
      <c r="U28" s="41">
        <v>0</v>
      </c>
      <c r="V28" s="41">
        <v>0</v>
      </c>
      <c r="W28" s="41">
        <v>0</v>
      </c>
      <c r="X28" s="41">
        <f t="shared" si="0"/>
        <v>5.7450000000000001</v>
      </c>
      <c r="Y28" s="41">
        <v>0</v>
      </c>
      <c r="Z28" s="41">
        <v>0</v>
      </c>
      <c r="AA28" s="41">
        <v>0</v>
      </c>
      <c r="AC28" s="101" t="b">
        <f t="shared" ref="AC28" si="29">(X28+W28+Y28+Z28)=L28</f>
        <v>0</v>
      </c>
    </row>
    <row r="29" spans="1:29" s="42" customFormat="1" ht="47.25" x14ac:dyDescent="0.25">
      <c r="A29" s="52"/>
      <c r="B29" s="115" t="s">
        <v>163</v>
      </c>
      <c r="C29" s="116" t="s">
        <v>198</v>
      </c>
      <c r="D29" s="117" t="s">
        <v>199</v>
      </c>
      <c r="E29" s="95">
        <v>2019</v>
      </c>
      <c r="F29" s="95">
        <v>2025</v>
      </c>
      <c r="G29" s="41">
        <f>'20.1'!Y66</f>
        <v>16.681723399999999</v>
      </c>
      <c r="H29" s="41">
        <f t="shared" ref="H29" si="30">G29*1.2</f>
        <v>20.018068079999999</v>
      </c>
      <c r="I29" s="41">
        <v>23.637</v>
      </c>
      <c r="J29" s="41">
        <v>0</v>
      </c>
      <c r="K29" s="41">
        <f t="shared" ref="K29" si="31">I29+J29</f>
        <v>23.637</v>
      </c>
      <c r="L29" s="41">
        <v>14.736000000000001</v>
      </c>
      <c r="M29" s="96">
        <f t="shared" ref="M29" si="32">K29-L29</f>
        <v>8.9009999999999998</v>
      </c>
      <c r="N29" s="41">
        <v>0.73899999999999999</v>
      </c>
      <c r="O29" s="41">
        <f t="shared" ref="O29" si="33">H29-N29</f>
        <v>19.279068079999998</v>
      </c>
      <c r="P29" s="41">
        <f t="shared" ref="P29" si="34">L29-N29</f>
        <v>13.997</v>
      </c>
      <c r="Q29" s="41">
        <v>0</v>
      </c>
      <c r="R29" s="41">
        <v>0</v>
      </c>
      <c r="S29" s="41">
        <v>0</v>
      </c>
      <c r="T29" s="41">
        <v>0</v>
      </c>
      <c r="U29" s="41">
        <v>0</v>
      </c>
      <c r="V29" s="41">
        <v>0</v>
      </c>
      <c r="W29" s="41">
        <v>0</v>
      </c>
      <c r="X29" s="41">
        <f t="shared" si="0"/>
        <v>13.997</v>
      </c>
      <c r="Y29" s="41">
        <v>0</v>
      </c>
      <c r="Z29" s="41">
        <v>0</v>
      </c>
      <c r="AA29" s="41">
        <v>0</v>
      </c>
      <c r="AC29" s="101" t="b">
        <f t="shared" ref="AC29" si="35">(X29+W29+Y29+Z29)=L29</f>
        <v>0</v>
      </c>
    </row>
    <row r="30" spans="1:29" s="42" customFormat="1" ht="47.25" x14ac:dyDescent="0.25">
      <c r="A30" s="52"/>
      <c r="B30" s="115" t="s">
        <v>163</v>
      </c>
      <c r="C30" s="116" t="s">
        <v>207</v>
      </c>
      <c r="D30" s="117" t="s">
        <v>208</v>
      </c>
      <c r="E30" s="95">
        <v>2024</v>
      </c>
      <c r="F30" s="95">
        <v>2025</v>
      </c>
      <c r="G30" s="41">
        <f>'20.1'!Y67</f>
        <v>0.24324999999999999</v>
      </c>
      <c r="H30" s="41">
        <f t="shared" ref="H30" si="36">G30*1.2</f>
        <v>0.29189999999999999</v>
      </c>
      <c r="I30" s="41">
        <v>0.34499999999999997</v>
      </c>
      <c r="J30" s="41">
        <v>0</v>
      </c>
      <c r="K30" s="41">
        <f t="shared" ref="K30" si="37">I30+J30</f>
        <v>0.34499999999999997</v>
      </c>
      <c r="L30" s="41">
        <v>0.17100000000000001</v>
      </c>
      <c r="M30" s="96">
        <f t="shared" ref="M30" si="38">K30-L30</f>
        <v>0.17399999999999996</v>
      </c>
      <c r="N30" s="41">
        <v>0</v>
      </c>
      <c r="O30" s="41">
        <f t="shared" ref="O30" si="39">H30-N30</f>
        <v>0.29189999999999999</v>
      </c>
      <c r="P30" s="41">
        <f t="shared" ref="P30" si="40">L30-N30</f>
        <v>0.17100000000000001</v>
      </c>
      <c r="Q30" s="41">
        <v>0</v>
      </c>
      <c r="R30" s="41">
        <v>0</v>
      </c>
      <c r="S30" s="41">
        <v>0</v>
      </c>
      <c r="T30" s="41">
        <v>0</v>
      </c>
      <c r="U30" s="41">
        <v>0</v>
      </c>
      <c r="V30" s="41">
        <v>0</v>
      </c>
      <c r="W30" s="41">
        <v>0</v>
      </c>
      <c r="X30" s="41">
        <f t="shared" ref="X30" si="41">P30</f>
        <v>0.17100000000000001</v>
      </c>
      <c r="Y30" s="41">
        <v>0</v>
      </c>
      <c r="Z30" s="41">
        <v>0</v>
      </c>
      <c r="AA30" s="41">
        <v>0</v>
      </c>
      <c r="AC30" s="101" t="b">
        <f t="shared" ref="AC30" si="42">(X30+W30+Y30+Z30)=L30</f>
        <v>1</v>
      </c>
    </row>
    <row r="31" spans="1:29" s="42" customFormat="1" ht="63" x14ac:dyDescent="0.25">
      <c r="A31" s="52"/>
      <c r="B31" s="115" t="s">
        <v>163</v>
      </c>
      <c r="C31" s="116" t="s">
        <v>211</v>
      </c>
      <c r="D31" s="117" t="s">
        <v>212</v>
      </c>
      <c r="E31" s="95">
        <v>2024</v>
      </c>
      <c r="F31" s="95">
        <v>2025</v>
      </c>
      <c r="G31" s="41">
        <f>'20.1'!Y68</f>
        <v>0.47344999999999998</v>
      </c>
      <c r="H31" s="41">
        <f t="shared" ref="H31" si="43">G31*1.2</f>
        <v>0.56813999999999998</v>
      </c>
      <c r="I31" s="41">
        <v>0.67100000000000004</v>
      </c>
      <c r="J31" s="41">
        <v>0</v>
      </c>
      <c r="K31" s="41">
        <f t="shared" ref="K31" si="44">I31+J31</f>
        <v>0.67100000000000004</v>
      </c>
      <c r="L31" s="41">
        <v>0.20499999999999999</v>
      </c>
      <c r="M31" s="96">
        <f t="shared" ref="M31" si="45">K31-L31</f>
        <v>0.46600000000000008</v>
      </c>
      <c r="N31" s="41">
        <v>0</v>
      </c>
      <c r="O31" s="41">
        <f t="shared" ref="O31" si="46">H31-N31</f>
        <v>0.56813999999999998</v>
      </c>
      <c r="P31" s="41">
        <f t="shared" ref="P31" si="47">L31-N31</f>
        <v>0.20499999999999999</v>
      </c>
      <c r="Q31" s="41">
        <v>0</v>
      </c>
      <c r="R31" s="41">
        <v>0</v>
      </c>
      <c r="S31" s="41">
        <v>0</v>
      </c>
      <c r="T31" s="41">
        <v>0</v>
      </c>
      <c r="U31" s="41">
        <v>0</v>
      </c>
      <c r="V31" s="41">
        <v>0</v>
      </c>
      <c r="W31" s="41">
        <v>0</v>
      </c>
      <c r="X31" s="41">
        <f t="shared" ref="X31" si="48">P31</f>
        <v>0.20499999999999999</v>
      </c>
      <c r="Y31" s="41">
        <v>0</v>
      </c>
      <c r="Z31" s="41">
        <v>0</v>
      </c>
      <c r="AA31" s="41">
        <v>0</v>
      </c>
      <c r="AC31" s="101" t="b">
        <f t="shared" ref="AC31" si="49">(X31+W31+Y31+Z31)=L31</f>
        <v>1</v>
      </c>
    </row>
    <row r="32" spans="1:29" s="42" customFormat="1" ht="47.25" x14ac:dyDescent="0.25">
      <c r="A32" s="52"/>
      <c r="B32" s="115" t="s">
        <v>163</v>
      </c>
      <c r="C32" s="118" t="s">
        <v>213</v>
      </c>
      <c r="D32" s="119" t="s">
        <v>214</v>
      </c>
      <c r="E32" s="95">
        <v>2024</v>
      </c>
      <c r="F32" s="95">
        <v>2025</v>
      </c>
      <c r="G32" s="41">
        <f>'20.1'!Y71</f>
        <v>2.4007594749999996</v>
      </c>
      <c r="H32" s="41">
        <f t="shared" ref="H32" si="50">G32*1.2</f>
        <v>2.8809113699999993</v>
      </c>
      <c r="I32" s="41">
        <v>3.1640000000000001</v>
      </c>
      <c r="J32" s="41">
        <v>0</v>
      </c>
      <c r="K32" s="41">
        <f t="shared" ref="K32" si="51">I32+J32</f>
        <v>3.1640000000000001</v>
      </c>
      <c r="L32" s="41">
        <v>1.046</v>
      </c>
      <c r="M32" s="96">
        <f t="shared" ref="M32" si="52">K32-L32</f>
        <v>2.1180000000000003</v>
      </c>
      <c r="N32" s="41">
        <v>0</v>
      </c>
      <c r="O32" s="41">
        <f t="shared" ref="O32" si="53">H32-N32</f>
        <v>2.8809113699999993</v>
      </c>
      <c r="P32" s="41">
        <f t="shared" ref="P32" si="54">L32-N32</f>
        <v>1.046</v>
      </c>
      <c r="Q32" s="41">
        <v>0</v>
      </c>
      <c r="R32" s="41">
        <v>0</v>
      </c>
      <c r="S32" s="41">
        <v>0</v>
      </c>
      <c r="T32" s="41">
        <v>0</v>
      </c>
      <c r="U32" s="41">
        <v>0</v>
      </c>
      <c r="V32" s="41">
        <v>0</v>
      </c>
      <c r="W32" s="41">
        <v>0</v>
      </c>
      <c r="X32" s="41">
        <f t="shared" ref="X32" si="55">P32</f>
        <v>1.046</v>
      </c>
      <c r="Y32" s="41">
        <v>0</v>
      </c>
      <c r="Z32" s="41">
        <v>0</v>
      </c>
      <c r="AA32" s="41">
        <v>0</v>
      </c>
      <c r="AC32" s="101" t="b">
        <f t="shared" ref="AC32" si="56">(X32+W32+Y32+Z32)=L32</f>
        <v>1</v>
      </c>
    </row>
    <row r="33" spans="1:29" s="42" customFormat="1" ht="78.75" x14ac:dyDescent="0.25">
      <c r="A33" s="52"/>
      <c r="B33" s="115" t="s">
        <v>163</v>
      </c>
      <c r="C33" s="118" t="s">
        <v>216</v>
      </c>
      <c r="D33" s="119" t="s">
        <v>217</v>
      </c>
      <c r="E33" s="95">
        <v>2024</v>
      </c>
      <c r="F33" s="95">
        <v>2025</v>
      </c>
      <c r="G33" s="41">
        <f>'20.1'!Y73</f>
        <v>4.9184000000000001</v>
      </c>
      <c r="H33" s="41">
        <f t="shared" ref="H33" si="57">G33*1.2</f>
        <v>5.9020799999999998</v>
      </c>
      <c r="I33" s="41">
        <v>6.4820000000000002</v>
      </c>
      <c r="J33" s="41">
        <v>0</v>
      </c>
      <c r="K33" s="41">
        <f t="shared" ref="K33" si="58">I33+J33</f>
        <v>6.4820000000000002</v>
      </c>
      <c r="L33" s="41">
        <v>4.4429999999999996</v>
      </c>
      <c r="M33" s="96">
        <f t="shared" ref="M33" si="59">K33-L33</f>
        <v>2.0390000000000006</v>
      </c>
      <c r="N33" s="41">
        <v>0</v>
      </c>
      <c r="O33" s="41">
        <f t="shared" ref="O33" si="60">H33-N33</f>
        <v>5.9020799999999998</v>
      </c>
      <c r="P33" s="41">
        <f t="shared" ref="P33" si="61">L33-N33</f>
        <v>4.4429999999999996</v>
      </c>
      <c r="Q33" s="41">
        <v>0</v>
      </c>
      <c r="R33" s="41">
        <v>0</v>
      </c>
      <c r="S33" s="41">
        <v>0</v>
      </c>
      <c r="T33" s="41">
        <v>0</v>
      </c>
      <c r="U33" s="41">
        <v>0</v>
      </c>
      <c r="V33" s="41">
        <v>0</v>
      </c>
      <c r="W33" s="41">
        <v>0</v>
      </c>
      <c r="X33" s="41">
        <f t="shared" ref="X33" si="62">P33</f>
        <v>4.4429999999999996</v>
      </c>
      <c r="Y33" s="41">
        <v>0</v>
      </c>
      <c r="Z33" s="41">
        <v>0</v>
      </c>
      <c r="AA33" s="41">
        <v>0</v>
      </c>
      <c r="AC33" s="101" t="b">
        <f t="shared" ref="AC33" si="63">(X33+W33+Y33+Z33)=L33</f>
        <v>1</v>
      </c>
    </row>
    <row r="34" spans="1:29" s="42" customFormat="1" ht="47.25" x14ac:dyDescent="0.25">
      <c r="A34" s="52"/>
      <c r="B34" s="115" t="s">
        <v>163</v>
      </c>
      <c r="C34" s="118" t="s">
        <v>219</v>
      </c>
      <c r="D34" s="119" t="s">
        <v>220</v>
      </c>
      <c r="E34" s="95">
        <v>2024</v>
      </c>
      <c r="F34" s="95">
        <v>2025</v>
      </c>
      <c r="G34" s="41">
        <f>'20.1'!Y77</f>
        <v>17.2206583</v>
      </c>
      <c r="H34" s="41">
        <f t="shared" ref="H34" si="64">G34*1.2</f>
        <v>20.66478996</v>
      </c>
      <c r="I34" s="41">
        <v>22.698</v>
      </c>
      <c r="J34" s="41">
        <v>0</v>
      </c>
      <c r="K34" s="41">
        <f t="shared" ref="K34" si="65">I34+J34</f>
        <v>22.698</v>
      </c>
      <c r="L34" s="41">
        <v>11.753</v>
      </c>
      <c r="M34" s="96">
        <f t="shared" ref="M34" si="66">K34-L34</f>
        <v>10.945</v>
      </c>
      <c r="N34" s="41">
        <v>0</v>
      </c>
      <c r="O34" s="41">
        <f t="shared" ref="O34" si="67">H34-N34</f>
        <v>20.66478996</v>
      </c>
      <c r="P34" s="41">
        <f t="shared" ref="P34" si="68">L34-N34</f>
        <v>11.753</v>
      </c>
      <c r="Q34" s="41">
        <v>0</v>
      </c>
      <c r="R34" s="41">
        <v>0</v>
      </c>
      <c r="S34" s="41">
        <v>0</v>
      </c>
      <c r="T34" s="41">
        <v>0</v>
      </c>
      <c r="U34" s="41">
        <v>0</v>
      </c>
      <c r="V34" s="41">
        <v>0</v>
      </c>
      <c r="W34" s="41">
        <v>0</v>
      </c>
      <c r="X34" s="41">
        <f t="shared" ref="X34" si="69">P34</f>
        <v>11.753</v>
      </c>
      <c r="Y34" s="41">
        <v>0</v>
      </c>
      <c r="Z34" s="41">
        <v>0</v>
      </c>
      <c r="AA34" s="41">
        <v>0</v>
      </c>
      <c r="AC34" s="101" t="b">
        <f t="shared" ref="AC34" si="70">(X34+W34+Y34+Z34)=L34</f>
        <v>1</v>
      </c>
    </row>
    <row r="35" spans="1:29" s="42" customFormat="1" ht="47.25" x14ac:dyDescent="0.25">
      <c r="A35" s="52"/>
      <c r="B35" s="115" t="s">
        <v>163</v>
      </c>
      <c r="C35" s="118" t="s">
        <v>222</v>
      </c>
      <c r="D35" s="119" t="s">
        <v>223</v>
      </c>
      <c r="E35" s="95">
        <v>2024</v>
      </c>
      <c r="F35" s="95">
        <v>2025</v>
      </c>
      <c r="G35" s="41">
        <f>'20.1'!Y79</f>
        <v>21.974809999999998</v>
      </c>
      <c r="H35" s="41">
        <f t="shared" ref="H35" si="71">G35*1.2</f>
        <v>26.369771999999998</v>
      </c>
      <c r="I35" s="41">
        <v>28.963999999999999</v>
      </c>
      <c r="J35" s="41">
        <v>0</v>
      </c>
      <c r="K35" s="41">
        <f t="shared" ref="K35" si="72">I35+J35</f>
        <v>28.963999999999999</v>
      </c>
      <c r="L35" s="41">
        <v>5.133</v>
      </c>
      <c r="M35" s="96">
        <f t="shared" ref="M35" si="73">K35-L35</f>
        <v>23.831</v>
      </c>
      <c r="N35" s="41">
        <v>0</v>
      </c>
      <c r="O35" s="41">
        <f t="shared" ref="O35" si="74">H35-N35</f>
        <v>26.369771999999998</v>
      </c>
      <c r="P35" s="41">
        <f t="shared" ref="P35" si="75">L35-N35</f>
        <v>5.133</v>
      </c>
      <c r="Q35" s="41">
        <v>0</v>
      </c>
      <c r="R35" s="41">
        <v>0</v>
      </c>
      <c r="S35" s="41">
        <v>0</v>
      </c>
      <c r="T35" s="41">
        <v>0</v>
      </c>
      <c r="U35" s="41">
        <v>0</v>
      </c>
      <c r="V35" s="41">
        <v>0</v>
      </c>
      <c r="W35" s="41">
        <v>0</v>
      </c>
      <c r="X35" s="41">
        <f t="shared" ref="X35" si="76">P35</f>
        <v>5.133</v>
      </c>
      <c r="Y35" s="41">
        <v>0</v>
      </c>
      <c r="Z35" s="41">
        <v>0</v>
      </c>
      <c r="AA35" s="41">
        <v>0</v>
      </c>
      <c r="AC35" s="101" t="b">
        <f t="shared" ref="AC35" si="77">(X35+W35+Y35+Z35)=L35</f>
        <v>1</v>
      </c>
    </row>
    <row r="36" spans="1:29" s="42" customFormat="1" ht="78.75" x14ac:dyDescent="0.25">
      <c r="A36" s="52"/>
      <c r="B36" s="115" t="s">
        <v>163</v>
      </c>
      <c r="C36" s="118" t="s">
        <v>224</v>
      </c>
      <c r="D36" s="119" t="s">
        <v>225</v>
      </c>
      <c r="E36" s="95">
        <v>2024</v>
      </c>
      <c r="F36" s="95">
        <v>2025</v>
      </c>
      <c r="G36" s="41">
        <f>'20.1'!Y84</f>
        <v>11.616306199999999</v>
      </c>
      <c r="H36" s="41">
        <f t="shared" ref="H36" si="78">G36*1.2</f>
        <v>13.939567439999998</v>
      </c>
      <c r="I36" s="41">
        <v>15.311</v>
      </c>
      <c r="J36" s="41">
        <v>0</v>
      </c>
      <c r="K36" s="41">
        <f t="shared" ref="K36" si="79">I36+J36</f>
        <v>15.311</v>
      </c>
      <c r="L36" s="41">
        <v>10.571</v>
      </c>
      <c r="M36" s="96">
        <f t="shared" ref="M36" si="80">K36-L36</f>
        <v>4.74</v>
      </c>
      <c r="N36" s="41">
        <v>0</v>
      </c>
      <c r="O36" s="41">
        <f t="shared" ref="O36" si="81">H36-N36</f>
        <v>13.939567439999998</v>
      </c>
      <c r="P36" s="41">
        <f t="shared" ref="P36" si="82">L36-N36</f>
        <v>10.571</v>
      </c>
      <c r="Q36" s="41">
        <v>0</v>
      </c>
      <c r="R36" s="41">
        <v>0</v>
      </c>
      <c r="S36" s="41">
        <v>0</v>
      </c>
      <c r="T36" s="41">
        <v>0</v>
      </c>
      <c r="U36" s="41">
        <v>0</v>
      </c>
      <c r="V36" s="41">
        <v>0</v>
      </c>
      <c r="W36" s="41">
        <v>0</v>
      </c>
      <c r="X36" s="41">
        <f t="shared" ref="X36" si="83">P36</f>
        <v>10.571</v>
      </c>
      <c r="Y36" s="41">
        <v>0</v>
      </c>
      <c r="Z36" s="41">
        <v>0</v>
      </c>
      <c r="AA36" s="41">
        <v>0</v>
      </c>
      <c r="AC36" s="101" t="b">
        <f t="shared" ref="AC36" si="84">(X36+W36+Y36+Z36)=L36</f>
        <v>1</v>
      </c>
    </row>
    <row r="37" spans="1:29" s="42" customFormat="1" ht="63" x14ac:dyDescent="0.25">
      <c r="A37" s="52"/>
      <c r="B37" s="115" t="s">
        <v>163</v>
      </c>
      <c r="C37" s="118" t="s">
        <v>229</v>
      </c>
      <c r="D37" s="119" t="s">
        <v>230</v>
      </c>
      <c r="E37" s="95">
        <v>2024</v>
      </c>
      <c r="F37" s="95">
        <v>2025</v>
      </c>
      <c r="G37" s="41">
        <f>'20.1'!Y87</f>
        <v>6.5756949999999996</v>
      </c>
      <c r="H37" s="41">
        <f t="shared" ref="H37" si="85">G37*1.2</f>
        <v>7.890833999999999</v>
      </c>
      <c r="I37" s="41">
        <v>8.6669999999999998</v>
      </c>
      <c r="J37" s="41">
        <v>0</v>
      </c>
      <c r="K37" s="41">
        <f t="shared" ref="K37" si="86">I37+J37</f>
        <v>8.6669999999999998</v>
      </c>
      <c r="L37" s="41">
        <v>3.5859999999999999</v>
      </c>
      <c r="M37" s="96">
        <f t="shared" ref="M37" si="87">K37-L37</f>
        <v>5.0809999999999995</v>
      </c>
      <c r="N37" s="41">
        <v>0</v>
      </c>
      <c r="O37" s="41">
        <f t="shared" ref="O37" si="88">H37-N37</f>
        <v>7.890833999999999</v>
      </c>
      <c r="P37" s="41">
        <f t="shared" ref="P37" si="89">L37-N37</f>
        <v>3.5859999999999999</v>
      </c>
      <c r="Q37" s="41">
        <v>0</v>
      </c>
      <c r="R37" s="41">
        <v>0</v>
      </c>
      <c r="S37" s="41">
        <v>0</v>
      </c>
      <c r="T37" s="41">
        <v>0</v>
      </c>
      <c r="U37" s="41">
        <v>0</v>
      </c>
      <c r="V37" s="41">
        <v>0</v>
      </c>
      <c r="W37" s="41">
        <v>0</v>
      </c>
      <c r="X37" s="41">
        <f t="shared" ref="X37" si="90">P37</f>
        <v>3.5859999999999999</v>
      </c>
      <c r="Y37" s="41">
        <v>0</v>
      </c>
      <c r="Z37" s="41">
        <v>0</v>
      </c>
      <c r="AA37" s="41">
        <v>0</v>
      </c>
      <c r="AC37" s="101" t="b">
        <f t="shared" ref="AC37" si="91">(X37+W37+Y37+Z37)=L37</f>
        <v>1</v>
      </c>
    </row>
    <row r="38" spans="1:29" s="42" customFormat="1" ht="63" x14ac:dyDescent="0.25">
      <c r="A38" s="52"/>
      <c r="B38" s="115" t="s">
        <v>163</v>
      </c>
      <c r="C38" s="118" t="s">
        <v>231</v>
      </c>
      <c r="D38" s="119" t="s">
        <v>232</v>
      </c>
      <c r="E38" s="95">
        <v>2024</v>
      </c>
      <c r="F38" s="95">
        <v>2025</v>
      </c>
      <c r="G38" s="41">
        <f>'20.1'!Y91</f>
        <v>65.281899350000003</v>
      </c>
      <c r="H38" s="41">
        <f t="shared" ref="H38" si="92">G38*1.2</f>
        <v>78.338279220000004</v>
      </c>
      <c r="I38" s="41">
        <v>86.043000000000006</v>
      </c>
      <c r="J38" s="41">
        <v>0</v>
      </c>
      <c r="K38" s="41">
        <f t="shared" ref="K38" si="93">I38+J38</f>
        <v>86.043000000000006</v>
      </c>
      <c r="L38" s="41">
        <v>45.823</v>
      </c>
      <c r="M38" s="96">
        <f t="shared" ref="M38" si="94">K38-L38</f>
        <v>40.220000000000006</v>
      </c>
      <c r="N38" s="41">
        <v>0</v>
      </c>
      <c r="O38" s="41">
        <f t="shared" ref="O38" si="95">H38-N38</f>
        <v>78.338279220000004</v>
      </c>
      <c r="P38" s="41">
        <f t="shared" ref="P38" si="96">L38-N38</f>
        <v>45.823</v>
      </c>
      <c r="Q38" s="41">
        <v>0</v>
      </c>
      <c r="R38" s="41">
        <v>0</v>
      </c>
      <c r="S38" s="41">
        <v>0</v>
      </c>
      <c r="T38" s="41">
        <v>0</v>
      </c>
      <c r="U38" s="41">
        <v>0</v>
      </c>
      <c r="V38" s="41">
        <v>0</v>
      </c>
      <c r="W38" s="41">
        <v>0</v>
      </c>
      <c r="X38" s="41">
        <f t="shared" ref="X38" si="97">P38</f>
        <v>45.823</v>
      </c>
      <c r="Y38" s="41">
        <v>0</v>
      </c>
      <c r="Z38" s="41">
        <v>0</v>
      </c>
      <c r="AA38" s="41">
        <v>0</v>
      </c>
      <c r="AC38" s="101" t="b">
        <f t="shared" ref="AC38" si="98">(X38+W38+Y38+Z38)=L38</f>
        <v>1</v>
      </c>
    </row>
    <row r="39" spans="1:29" s="42" customFormat="1" ht="63" x14ac:dyDescent="0.25">
      <c r="A39" s="52"/>
      <c r="B39" s="115" t="s">
        <v>163</v>
      </c>
      <c r="C39" s="118" t="s">
        <v>233</v>
      </c>
      <c r="D39" s="119" t="s">
        <v>234</v>
      </c>
      <c r="E39" s="95">
        <v>2024</v>
      </c>
      <c r="F39" s="95">
        <v>2025</v>
      </c>
      <c r="G39" s="41">
        <f>'20.1'!Y92</f>
        <v>0.58327499999999999</v>
      </c>
      <c r="H39" s="41">
        <f t="shared" ref="H39" si="99">G39*1.2</f>
        <v>0.69992999999999994</v>
      </c>
      <c r="I39" s="41">
        <v>0.76900000000000002</v>
      </c>
      <c r="J39" s="41">
        <v>0</v>
      </c>
      <c r="K39" s="41">
        <f t="shared" ref="K39" si="100">I39+J39</f>
        <v>0.76900000000000002</v>
      </c>
      <c r="L39" s="41">
        <v>0.55200000000000005</v>
      </c>
      <c r="M39" s="96">
        <f t="shared" ref="M39" si="101">K39-L39</f>
        <v>0.21699999999999997</v>
      </c>
      <c r="N39" s="41">
        <v>0</v>
      </c>
      <c r="O39" s="41">
        <f t="shared" ref="O39" si="102">H39-N39</f>
        <v>0.69992999999999994</v>
      </c>
      <c r="P39" s="41">
        <f t="shared" ref="P39" si="103">L39-N39</f>
        <v>0.55200000000000005</v>
      </c>
      <c r="Q39" s="41">
        <v>0</v>
      </c>
      <c r="R39" s="41">
        <v>0</v>
      </c>
      <c r="S39" s="41">
        <v>0</v>
      </c>
      <c r="T39" s="41">
        <v>0</v>
      </c>
      <c r="U39" s="41">
        <v>0</v>
      </c>
      <c r="V39" s="41">
        <v>0</v>
      </c>
      <c r="W39" s="41">
        <v>0</v>
      </c>
      <c r="X39" s="41">
        <f t="shared" ref="X39" si="104">P39</f>
        <v>0.55200000000000005</v>
      </c>
      <c r="Y39" s="41">
        <v>0</v>
      </c>
      <c r="Z39" s="41">
        <v>0</v>
      </c>
      <c r="AA39" s="41">
        <v>0</v>
      </c>
      <c r="AC39" s="101" t="b">
        <f t="shared" ref="AC39" si="105">(X39+W39+Y39+Z39)=L39</f>
        <v>1</v>
      </c>
    </row>
    <row r="40" spans="1:29" s="42" customFormat="1" ht="63" x14ac:dyDescent="0.25">
      <c r="A40" s="52"/>
      <c r="B40" s="115" t="s">
        <v>163</v>
      </c>
      <c r="C40" s="118" t="s">
        <v>236</v>
      </c>
      <c r="D40" s="119" t="s">
        <v>237</v>
      </c>
      <c r="E40" s="95">
        <v>2024</v>
      </c>
      <c r="F40" s="95">
        <v>2025</v>
      </c>
      <c r="G40" s="41">
        <f>'20.1'!Y95</f>
        <v>24.531122499999999</v>
      </c>
      <c r="H40" s="41">
        <f t="shared" ref="H40" si="106">G40*1.2</f>
        <v>29.437346999999995</v>
      </c>
      <c r="I40" s="41">
        <v>32.332000000000001</v>
      </c>
      <c r="J40" s="41">
        <v>0</v>
      </c>
      <c r="K40" s="41">
        <f t="shared" ref="K40" si="107">I40+J40</f>
        <v>32.332000000000001</v>
      </c>
      <c r="L40" s="41">
        <v>17.302</v>
      </c>
      <c r="M40" s="96">
        <f t="shared" ref="M40" si="108">K40-L40</f>
        <v>15.030000000000001</v>
      </c>
      <c r="N40" s="41">
        <v>0</v>
      </c>
      <c r="O40" s="41">
        <f t="shared" ref="O40" si="109">H40-N40</f>
        <v>29.437346999999995</v>
      </c>
      <c r="P40" s="41">
        <f t="shared" ref="P40" si="110">L40-N40</f>
        <v>17.302</v>
      </c>
      <c r="Q40" s="41">
        <v>0</v>
      </c>
      <c r="R40" s="41">
        <v>0</v>
      </c>
      <c r="S40" s="41">
        <v>0</v>
      </c>
      <c r="T40" s="41">
        <v>0</v>
      </c>
      <c r="U40" s="41">
        <v>0</v>
      </c>
      <c r="V40" s="41">
        <v>0</v>
      </c>
      <c r="W40" s="41">
        <v>0</v>
      </c>
      <c r="X40" s="41">
        <f t="shared" ref="X40" si="111">P40</f>
        <v>17.302</v>
      </c>
      <c r="Y40" s="41">
        <v>0</v>
      </c>
      <c r="Z40" s="41">
        <v>0</v>
      </c>
      <c r="AA40" s="41">
        <v>0</v>
      </c>
      <c r="AC40" s="101" t="b">
        <f t="shared" ref="AC40" si="112">(X40+W40+Y40+Z40)=L40</f>
        <v>1</v>
      </c>
    </row>
    <row r="41" spans="1:29" s="42" customFormat="1" ht="63" x14ac:dyDescent="0.25">
      <c r="A41" s="52"/>
      <c r="B41" s="115" t="s">
        <v>163</v>
      </c>
      <c r="C41" s="118" t="s">
        <v>242</v>
      </c>
      <c r="D41" s="119" t="s">
        <v>243</v>
      </c>
      <c r="E41" s="95">
        <v>2024</v>
      </c>
      <c r="F41" s="95">
        <v>2025</v>
      </c>
      <c r="G41" s="41">
        <f>'20.1'!Y99</f>
        <v>114.38011634999999</v>
      </c>
      <c r="H41" s="41">
        <f t="shared" ref="H41" si="113">G41*1.2</f>
        <v>137.25613962</v>
      </c>
      <c r="I41" s="41">
        <v>150.756</v>
      </c>
      <c r="J41" s="41">
        <v>0</v>
      </c>
      <c r="K41" s="41">
        <f t="shared" ref="K41" si="114">I41+J41</f>
        <v>150.756</v>
      </c>
      <c r="L41" s="41">
        <v>102.429</v>
      </c>
      <c r="M41" s="96">
        <f t="shared" ref="M41" si="115">K41-L41</f>
        <v>48.326999999999998</v>
      </c>
      <c r="N41" s="41">
        <v>0</v>
      </c>
      <c r="O41" s="41">
        <f t="shared" ref="O41" si="116">H41-N41</f>
        <v>137.25613962</v>
      </c>
      <c r="P41" s="41">
        <f t="shared" ref="P41" si="117">L41-N41</f>
        <v>102.429</v>
      </c>
      <c r="Q41" s="41">
        <v>0</v>
      </c>
      <c r="R41" s="41">
        <v>0</v>
      </c>
      <c r="S41" s="41">
        <v>0</v>
      </c>
      <c r="T41" s="41">
        <v>0</v>
      </c>
      <c r="U41" s="41">
        <v>0</v>
      </c>
      <c r="V41" s="41">
        <v>0</v>
      </c>
      <c r="W41" s="41">
        <v>0</v>
      </c>
      <c r="X41" s="41">
        <f t="shared" ref="X41" si="118">P41</f>
        <v>102.429</v>
      </c>
      <c r="Y41" s="41">
        <v>0</v>
      </c>
      <c r="Z41" s="41">
        <v>0</v>
      </c>
      <c r="AA41" s="41">
        <v>0</v>
      </c>
      <c r="AC41" s="101" t="b">
        <f t="shared" ref="AC41" si="119">(X41+W41+Y41+Z41)=L41</f>
        <v>1</v>
      </c>
    </row>
    <row r="42" spans="1:29" s="42" customFormat="1" ht="63" x14ac:dyDescent="0.25">
      <c r="A42" s="52"/>
      <c r="B42" s="115" t="s">
        <v>163</v>
      </c>
      <c r="C42" s="118" t="s">
        <v>244</v>
      </c>
      <c r="D42" s="119" t="s">
        <v>245</v>
      </c>
      <c r="E42" s="95">
        <v>2024</v>
      </c>
      <c r="F42" s="95">
        <v>2025</v>
      </c>
      <c r="G42" s="41">
        <f>'20.1'!Y100</f>
        <v>0.58327499999999999</v>
      </c>
      <c r="H42" s="41">
        <f t="shared" ref="H42" si="120">G42*1.2</f>
        <v>0.69992999999999994</v>
      </c>
      <c r="I42" s="41">
        <v>0.76900000000000002</v>
      </c>
      <c r="J42" s="41">
        <v>0</v>
      </c>
      <c r="K42" s="41">
        <f t="shared" ref="K42" si="121">I42+J42</f>
        <v>0.76900000000000002</v>
      </c>
      <c r="L42" s="41">
        <v>0.55200000000000005</v>
      </c>
      <c r="M42" s="96">
        <f t="shared" ref="M42" si="122">K42-L42</f>
        <v>0.21699999999999997</v>
      </c>
      <c r="N42" s="41">
        <v>0</v>
      </c>
      <c r="O42" s="41">
        <f t="shared" ref="O42" si="123">H42-N42</f>
        <v>0.69992999999999994</v>
      </c>
      <c r="P42" s="41">
        <f t="shared" ref="P42" si="124">L42-N42</f>
        <v>0.55200000000000005</v>
      </c>
      <c r="Q42" s="41">
        <v>0</v>
      </c>
      <c r="R42" s="41">
        <v>0</v>
      </c>
      <c r="S42" s="41">
        <v>0</v>
      </c>
      <c r="T42" s="41">
        <v>0</v>
      </c>
      <c r="U42" s="41">
        <v>0</v>
      </c>
      <c r="V42" s="41">
        <v>0</v>
      </c>
      <c r="W42" s="41">
        <v>0</v>
      </c>
      <c r="X42" s="41">
        <f t="shared" ref="X42" si="125">P42</f>
        <v>0.55200000000000005</v>
      </c>
      <c r="Y42" s="41">
        <v>0</v>
      </c>
      <c r="Z42" s="41">
        <v>0</v>
      </c>
      <c r="AA42" s="41">
        <v>0</v>
      </c>
      <c r="AC42" s="101" t="b">
        <f t="shared" ref="AC42" si="126">(X42+W42+Y42+Z42)=L42</f>
        <v>1</v>
      </c>
    </row>
    <row r="43" spans="1:29" s="42" customFormat="1" ht="63" x14ac:dyDescent="0.25">
      <c r="A43" s="52"/>
      <c r="B43" s="115" t="s">
        <v>163</v>
      </c>
      <c r="C43" s="118" t="s">
        <v>246</v>
      </c>
      <c r="D43" s="119" t="s">
        <v>247</v>
      </c>
      <c r="E43" s="95">
        <v>2025</v>
      </c>
      <c r="F43" s="95">
        <v>2025</v>
      </c>
      <c r="G43" s="41">
        <f>'20.1'!Y103</f>
        <v>3.1502379999999999</v>
      </c>
      <c r="H43" s="41">
        <f t="shared" ref="H43" si="127">G43*1.2</f>
        <v>3.7802855999999996</v>
      </c>
      <c r="I43" s="41">
        <v>4.3609999999999998</v>
      </c>
      <c r="J43" s="41">
        <v>0</v>
      </c>
      <c r="K43" s="41">
        <f t="shared" ref="K43" si="128">I43+J43</f>
        <v>4.3609999999999998</v>
      </c>
      <c r="L43" s="41">
        <v>1.3049999999999999</v>
      </c>
      <c r="M43" s="96">
        <f t="shared" ref="M43" si="129">K43-L43</f>
        <v>3.056</v>
      </c>
      <c r="N43" s="41">
        <v>0</v>
      </c>
      <c r="O43" s="41">
        <f t="shared" ref="O43" si="130">H43-N43</f>
        <v>3.7802855999999996</v>
      </c>
      <c r="P43" s="41">
        <f t="shared" ref="P43" si="131">L43-N43</f>
        <v>1.3049999999999999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1">
        <v>0</v>
      </c>
      <c r="W43" s="41">
        <v>0</v>
      </c>
      <c r="X43" s="41">
        <f t="shared" ref="X43" si="132">P43</f>
        <v>1.3049999999999999</v>
      </c>
      <c r="Y43" s="41">
        <v>0</v>
      </c>
      <c r="Z43" s="41">
        <v>0</v>
      </c>
      <c r="AA43" s="41">
        <v>0</v>
      </c>
      <c r="AC43" s="101" t="b">
        <f t="shared" ref="AC43" si="133">(X43+W43+Y43+Z43)=L43</f>
        <v>1</v>
      </c>
    </row>
    <row r="44" spans="1:29" s="42" customFormat="1" ht="63" x14ac:dyDescent="0.25">
      <c r="A44" s="52"/>
      <c r="B44" s="115" t="s">
        <v>163</v>
      </c>
      <c r="C44" s="118" t="s">
        <v>248</v>
      </c>
      <c r="D44" s="119" t="s">
        <v>249</v>
      </c>
      <c r="E44" s="95">
        <v>2025</v>
      </c>
      <c r="F44" s="95">
        <v>2025</v>
      </c>
      <c r="G44" s="41">
        <f>'20.1'!Y105</f>
        <v>24.063122500000006</v>
      </c>
      <c r="H44" s="41">
        <f t="shared" ref="H44" si="134">G44*1.2</f>
        <v>28.875747000000004</v>
      </c>
      <c r="I44" s="41">
        <v>33.316000000000003</v>
      </c>
      <c r="J44" s="41">
        <v>0</v>
      </c>
      <c r="K44" s="41">
        <f t="shared" ref="K44" si="135">I44+J44</f>
        <v>33.316000000000003</v>
      </c>
      <c r="L44" s="41">
        <v>9.1259999999999994</v>
      </c>
      <c r="M44" s="96">
        <f t="shared" ref="M44" si="136">K44-L44</f>
        <v>24.190000000000005</v>
      </c>
      <c r="N44" s="41">
        <v>0</v>
      </c>
      <c r="O44" s="41">
        <f t="shared" ref="O44" si="137">H44-N44</f>
        <v>28.875747000000004</v>
      </c>
      <c r="P44" s="41">
        <f t="shared" ref="P44" si="138">L44-N44</f>
        <v>9.1259999999999994</v>
      </c>
      <c r="Q44" s="41">
        <v>0</v>
      </c>
      <c r="R44" s="41">
        <v>0</v>
      </c>
      <c r="S44" s="41">
        <v>0</v>
      </c>
      <c r="T44" s="41">
        <v>0</v>
      </c>
      <c r="U44" s="41">
        <v>0</v>
      </c>
      <c r="V44" s="41">
        <v>0</v>
      </c>
      <c r="W44" s="41">
        <v>0</v>
      </c>
      <c r="X44" s="41">
        <f t="shared" ref="X44" si="139">P44</f>
        <v>9.1259999999999994</v>
      </c>
      <c r="Y44" s="41">
        <v>0</v>
      </c>
      <c r="Z44" s="41">
        <v>0</v>
      </c>
      <c r="AA44" s="41">
        <v>0</v>
      </c>
      <c r="AC44" s="101" t="b">
        <f t="shared" ref="AC44" si="140">(X44+W44+Y44+Z44)=L44</f>
        <v>1</v>
      </c>
    </row>
    <row r="45" spans="1:29" s="42" customFormat="1" ht="63" x14ac:dyDescent="0.25">
      <c r="A45" s="52"/>
      <c r="B45" s="115" t="s">
        <v>163</v>
      </c>
      <c r="C45" s="118" t="s">
        <v>251</v>
      </c>
      <c r="D45" s="119" t="s">
        <v>252</v>
      </c>
      <c r="E45" s="95">
        <v>2025</v>
      </c>
      <c r="F45" s="95">
        <v>2025</v>
      </c>
      <c r="G45" s="41">
        <f>'20.1'!Y112</f>
        <v>22.419607399999997</v>
      </c>
      <c r="H45" s="41">
        <f t="shared" ref="H45" si="141">G45*1.2</f>
        <v>26.903528879999996</v>
      </c>
      <c r="I45" s="41">
        <v>31.041</v>
      </c>
      <c r="J45" s="41">
        <v>0</v>
      </c>
      <c r="K45" s="41">
        <f t="shared" ref="K45" si="142">I45+J45</f>
        <v>31.041</v>
      </c>
      <c r="L45" s="41">
        <v>17.015999999999998</v>
      </c>
      <c r="M45" s="96">
        <f t="shared" ref="M45" si="143">K45-L45</f>
        <v>14.025000000000002</v>
      </c>
      <c r="N45" s="41">
        <v>0</v>
      </c>
      <c r="O45" s="41">
        <f t="shared" ref="O45" si="144">H45-N45</f>
        <v>26.903528879999996</v>
      </c>
      <c r="P45" s="41">
        <f t="shared" ref="P45" si="145">L45-N45</f>
        <v>17.015999999999998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1">
        <v>0</v>
      </c>
      <c r="W45" s="41">
        <v>0</v>
      </c>
      <c r="X45" s="41">
        <f t="shared" ref="X45" si="146">P45</f>
        <v>17.015999999999998</v>
      </c>
      <c r="Y45" s="41">
        <v>0</v>
      </c>
      <c r="Z45" s="41">
        <v>0</v>
      </c>
      <c r="AA45" s="41">
        <v>0</v>
      </c>
      <c r="AC45" s="101" t="b">
        <f t="shared" ref="AC45" si="147">(X45+W45+Y45+Z45)=L45</f>
        <v>1</v>
      </c>
    </row>
    <row r="46" spans="1:29" s="42" customFormat="1" ht="63" x14ac:dyDescent="0.25">
      <c r="A46" s="52"/>
      <c r="B46" s="115" t="s">
        <v>163</v>
      </c>
      <c r="C46" s="118" t="s">
        <v>254</v>
      </c>
      <c r="D46" s="119" t="s">
        <v>255</v>
      </c>
      <c r="E46" s="95">
        <v>2025</v>
      </c>
      <c r="F46" s="95">
        <v>2025</v>
      </c>
      <c r="G46" s="41">
        <f>'20.1'!Y120</f>
        <v>44.437622578500005</v>
      </c>
      <c r="H46" s="41">
        <f t="shared" ref="H46" si="148">G46*1.2</f>
        <v>53.325147094200005</v>
      </c>
      <c r="I46" s="41">
        <v>61.524000000000001</v>
      </c>
      <c r="J46" s="41">
        <v>0</v>
      </c>
      <c r="K46" s="41">
        <f t="shared" ref="K46" si="149">I46+J46</f>
        <v>61.524000000000001</v>
      </c>
      <c r="L46" s="41">
        <v>24.82</v>
      </c>
      <c r="M46" s="96">
        <f t="shared" ref="M46" si="150">K46-L46</f>
        <v>36.704000000000001</v>
      </c>
      <c r="N46" s="41">
        <v>0</v>
      </c>
      <c r="O46" s="41">
        <f t="shared" ref="O46" si="151">H46-N46</f>
        <v>53.325147094200005</v>
      </c>
      <c r="P46" s="41">
        <f t="shared" ref="P46" si="152">L46-N46</f>
        <v>24.82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1">
        <v>0</v>
      </c>
      <c r="W46" s="41">
        <v>0</v>
      </c>
      <c r="X46" s="41">
        <f t="shared" ref="X46" si="153">P46</f>
        <v>24.82</v>
      </c>
      <c r="Y46" s="41">
        <v>0</v>
      </c>
      <c r="Z46" s="41">
        <v>0</v>
      </c>
      <c r="AA46" s="41">
        <v>0</v>
      </c>
      <c r="AC46" s="101" t="b">
        <f t="shared" ref="AC46" si="154">(X46+W46+Y46+Z46)=L46</f>
        <v>1</v>
      </c>
    </row>
    <row r="47" spans="1:29" s="42" customFormat="1" ht="31.5" x14ac:dyDescent="0.25">
      <c r="A47" s="52"/>
      <c r="B47" s="115" t="s">
        <v>163</v>
      </c>
      <c r="C47" s="118" t="s">
        <v>256</v>
      </c>
      <c r="D47" s="119" t="s">
        <v>257</v>
      </c>
      <c r="E47" s="95">
        <v>2025</v>
      </c>
      <c r="F47" s="95">
        <v>2025</v>
      </c>
      <c r="G47" s="41">
        <f>'20.1'!Y122</f>
        <v>6.40625</v>
      </c>
      <c r="H47" s="41">
        <f t="shared" ref="H47" si="155">G47*1.2</f>
        <v>7.6875</v>
      </c>
      <c r="I47" s="41">
        <v>8.8699999999999992</v>
      </c>
      <c r="J47" s="41">
        <v>0</v>
      </c>
      <c r="K47" s="41">
        <f t="shared" ref="K47" si="156">I47+J47</f>
        <v>8.8699999999999992</v>
      </c>
      <c r="L47" s="41">
        <v>4.8879999999999999</v>
      </c>
      <c r="M47" s="96">
        <f t="shared" ref="M47" si="157">K47-L47</f>
        <v>3.9819999999999993</v>
      </c>
      <c r="N47" s="41">
        <v>0</v>
      </c>
      <c r="O47" s="41">
        <f t="shared" ref="O47" si="158">H47-N47</f>
        <v>7.6875</v>
      </c>
      <c r="P47" s="41">
        <f t="shared" ref="P47" si="159">L47-N47</f>
        <v>4.8879999999999999</v>
      </c>
      <c r="Q47" s="41">
        <v>0</v>
      </c>
      <c r="R47" s="41">
        <v>0</v>
      </c>
      <c r="S47" s="41">
        <v>0</v>
      </c>
      <c r="T47" s="41">
        <v>0</v>
      </c>
      <c r="U47" s="41">
        <v>0</v>
      </c>
      <c r="V47" s="41">
        <v>0</v>
      </c>
      <c r="W47" s="41">
        <v>0</v>
      </c>
      <c r="X47" s="41">
        <f t="shared" ref="X47" si="160">P47</f>
        <v>4.8879999999999999</v>
      </c>
      <c r="Y47" s="41">
        <v>0</v>
      </c>
      <c r="Z47" s="41">
        <v>0</v>
      </c>
      <c r="AA47" s="41">
        <v>0</v>
      </c>
      <c r="AC47" s="101" t="b">
        <f t="shared" ref="AC47" si="161">(X47+W47+Y47+Z47)=L47</f>
        <v>1</v>
      </c>
    </row>
    <row r="48" spans="1:29" s="42" customFormat="1" ht="47.25" x14ac:dyDescent="0.25">
      <c r="A48" s="52"/>
      <c r="B48" s="115" t="s">
        <v>163</v>
      </c>
      <c r="C48" s="118" t="s">
        <v>258</v>
      </c>
      <c r="D48" s="119" t="s">
        <v>259</v>
      </c>
      <c r="E48" s="95">
        <v>2025</v>
      </c>
      <c r="F48" s="95">
        <v>2025</v>
      </c>
      <c r="G48" s="41">
        <f>'20.1'!Y124</f>
        <v>24.063122500000006</v>
      </c>
      <c r="H48" s="41">
        <f t="shared" ref="H48" si="162">G48*1.2</f>
        <v>28.875747000000004</v>
      </c>
      <c r="I48" s="41">
        <v>33.316000000000003</v>
      </c>
      <c r="J48" s="41">
        <v>0</v>
      </c>
      <c r="K48" s="41">
        <f t="shared" ref="K48" si="163">I48+J48</f>
        <v>33.316000000000003</v>
      </c>
      <c r="L48" s="41">
        <v>8.1869999999999994</v>
      </c>
      <c r="M48" s="96">
        <f t="shared" ref="M48" si="164">K48-L48</f>
        <v>25.129000000000005</v>
      </c>
      <c r="N48" s="41">
        <v>0</v>
      </c>
      <c r="O48" s="41">
        <f t="shared" ref="O48" si="165">H48-N48</f>
        <v>28.875747000000004</v>
      </c>
      <c r="P48" s="41">
        <f t="shared" ref="P48" si="166">L48-N48</f>
        <v>8.1869999999999994</v>
      </c>
      <c r="Q48" s="41">
        <v>0</v>
      </c>
      <c r="R48" s="41">
        <v>0</v>
      </c>
      <c r="S48" s="41">
        <v>0</v>
      </c>
      <c r="T48" s="41">
        <v>0</v>
      </c>
      <c r="U48" s="41">
        <v>0</v>
      </c>
      <c r="V48" s="41">
        <v>0</v>
      </c>
      <c r="W48" s="41">
        <v>0</v>
      </c>
      <c r="X48" s="41">
        <f t="shared" ref="X48" si="167">P48</f>
        <v>8.1869999999999994</v>
      </c>
      <c r="Y48" s="41">
        <v>0</v>
      </c>
      <c r="Z48" s="41">
        <v>0</v>
      </c>
      <c r="AA48" s="41">
        <v>0</v>
      </c>
      <c r="AC48" s="101" t="b">
        <f t="shared" ref="AC48" si="168">(X48+W48+Y48+Z48)=L48</f>
        <v>1</v>
      </c>
    </row>
    <row r="49" spans="1:29" s="42" customFormat="1" ht="63" x14ac:dyDescent="0.25">
      <c r="A49" s="52"/>
      <c r="B49" s="115" t="s">
        <v>163</v>
      </c>
      <c r="C49" s="118" t="s">
        <v>260</v>
      </c>
      <c r="D49" s="119" t="s">
        <v>261</v>
      </c>
      <c r="E49" s="95">
        <v>2025</v>
      </c>
      <c r="F49" s="95">
        <v>2025</v>
      </c>
      <c r="G49" s="41">
        <f>'20.1'!Y129</f>
        <v>3.9779777000000003</v>
      </c>
      <c r="H49" s="41">
        <f t="shared" ref="H49" si="169">G49*1.2</f>
        <v>4.7735732400000002</v>
      </c>
      <c r="I49" s="41">
        <v>5.508</v>
      </c>
      <c r="J49" s="41">
        <v>0</v>
      </c>
      <c r="K49" s="41">
        <f t="shared" ref="K49" si="170">I49+J49</f>
        <v>5.508</v>
      </c>
      <c r="L49" s="41">
        <v>3.1949999999999998</v>
      </c>
      <c r="M49" s="96">
        <f t="shared" ref="M49" si="171">K49-L49</f>
        <v>2.3130000000000002</v>
      </c>
      <c r="N49" s="41">
        <v>0</v>
      </c>
      <c r="O49" s="41">
        <f t="shared" ref="O49" si="172">H49-N49</f>
        <v>4.7735732400000002</v>
      </c>
      <c r="P49" s="41">
        <f t="shared" ref="P49" si="173">L49-N49</f>
        <v>3.1949999999999998</v>
      </c>
      <c r="Q49" s="41">
        <v>0</v>
      </c>
      <c r="R49" s="41">
        <v>0</v>
      </c>
      <c r="S49" s="41">
        <v>0</v>
      </c>
      <c r="T49" s="41">
        <v>0</v>
      </c>
      <c r="U49" s="41">
        <v>0</v>
      </c>
      <c r="V49" s="41">
        <v>0</v>
      </c>
      <c r="W49" s="41">
        <v>0</v>
      </c>
      <c r="X49" s="41">
        <f t="shared" ref="X49" si="174">P49</f>
        <v>3.1949999999999998</v>
      </c>
      <c r="Y49" s="41">
        <v>0</v>
      </c>
      <c r="Z49" s="41">
        <v>0</v>
      </c>
      <c r="AA49" s="41">
        <v>0</v>
      </c>
      <c r="AC49" s="101" t="b">
        <f t="shared" ref="AC49" si="175">(X49+W49+Y49+Z49)=L49</f>
        <v>1</v>
      </c>
    </row>
    <row r="50" spans="1:29" s="42" customFormat="1" ht="63" x14ac:dyDescent="0.25">
      <c r="A50" s="52"/>
      <c r="B50" s="115" t="s">
        <v>163</v>
      </c>
      <c r="C50" s="118" t="s">
        <v>262</v>
      </c>
      <c r="D50" s="119" t="s">
        <v>263</v>
      </c>
      <c r="E50" s="95">
        <v>2025</v>
      </c>
      <c r="F50" s="95">
        <v>2025</v>
      </c>
      <c r="G50" s="41">
        <f>'20.1'!Y133</f>
        <v>1.048872711</v>
      </c>
      <c r="H50" s="41">
        <f t="shared" ref="H50" si="176">G50*1.2</f>
        <v>1.2586472531999999</v>
      </c>
      <c r="I50" s="41">
        <v>1.4530000000000001</v>
      </c>
      <c r="J50" s="41">
        <v>0</v>
      </c>
      <c r="K50" s="41">
        <f t="shared" ref="K50" si="177">I50+J50</f>
        <v>1.4530000000000001</v>
      </c>
      <c r="L50" s="41">
        <v>0.13900000000000001</v>
      </c>
      <c r="M50" s="96">
        <f t="shared" ref="M50" si="178">K50-L50</f>
        <v>1.3140000000000001</v>
      </c>
      <c r="N50" s="41">
        <v>0</v>
      </c>
      <c r="O50" s="41">
        <f t="shared" ref="O50" si="179">H50-N50</f>
        <v>1.2586472531999999</v>
      </c>
      <c r="P50" s="41">
        <f t="shared" ref="P50" si="180">L50-N50</f>
        <v>0.13900000000000001</v>
      </c>
      <c r="Q50" s="41">
        <v>0</v>
      </c>
      <c r="R50" s="41">
        <v>0</v>
      </c>
      <c r="S50" s="41">
        <v>0</v>
      </c>
      <c r="T50" s="41">
        <v>0</v>
      </c>
      <c r="U50" s="41">
        <v>0</v>
      </c>
      <c r="V50" s="41">
        <v>0</v>
      </c>
      <c r="W50" s="41">
        <v>0</v>
      </c>
      <c r="X50" s="41">
        <f t="shared" ref="X50" si="181">P50</f>
        <v>0.13900000000000001</v>
      </c>
      <c r="Y50" s="41">
        <v>0</v>
      </c>
      <c r="Z50" s="41">
        <v>0</v>
      </c>
      <c r="AA50" s="41">
        <v>0</v>
      </c>
      <c r="AC50" s="101" t="b">
        <f t="shared" ref="AC50" si="182">(X50+W50+Y50+Z50)=L50</f>
        <v>1</v>
      </c>
    </row>
    <row r="51" spans="1:29" s="42" customFormat="1" ht="31.5" x14ac:dyDescent="0.25">
      <c r="A51" s="52"/>
      <c r="B51" s="115" t="s">
        <v>163</v>
      </c>
      <c r="C51" s="118" t="s">
        <v>264</v>
      </c>
      <c r="D51" s="119" t="s">
        <v>265</v>
      </c>
      <c r="E51" s="95">
        <v>2025</v>
      </c>
      <c r="F51" s="95">
        <v>2025</v>
      </c>
      <c r="G51" s="41">
        <f>'20.1'!Y135</f>
        <v>6.40625</v>
      </c>
      <c r="H51" s="41">
        <f t="shared" ref="H51" si="183">G51*1.2</f>
        <v>7.6875</v>
      </c>
      <c r="I51" s="41">
        <v>8.8699999999999992</v>
      </c>
      <c r="J51" s="41">
        <v>0</v>
      </c>
      <c r="K51" s="41">
        <f t="shared" ref="K51" si="184">I51+J51</f>
        <v>8.8699999999999992</v>
      </c>
      <c r="L51" s="41">
        <v>4.8879999999999999</v>
      </c>
      <c r="M51" s="96">
        <f t="shared" ref="M51" si="185">K51-L51</f>
        <v>3.9819999999999993</v>
      </c>
      <c r="N51" s="41">
        <v>0</v>
      </c>
      <c r="O51" s="41">
        <f t="shared" ref="O51" si="186">H51-N51</f>
        <v>7.6875</v>
      </c>
      <c r="P51" s="41">
        <f t="shared" ref="P51" si="187">L51-N51</f>
        <v>4.8879999999999999</v>
      </c>
      <c r="Q51" s="41">
        <v>0</v>
      </c>
      <c r="R51" s="41">
        <v>0</v>
      </c>
      <c r="S51" s="41">
        <v>0</v>
      </c>
      <c r="T51" s="41">
        <v>0</v>
      </c>
      <c r="U51" s="41">
        <v>0</v>
      </c>
      <c r="V51" s="41">
        <v>0</v>
      </c>
      <c r="W51" s="41">
        <v>0</v>
      </c>
      <c r="X51" s="41">
        <f t="shared" ref="X51" si="188">P51</f>
        <v>4.8879999999999999</v>
      </c>
      <c r="Y51" s="41">
        <v>0</v>
      </c>
      <c r="Z51" s="41">
        <v>0</v>
      </c>
      <c r="AA51" s="41">
        <v>0</v>
      </c>
      <c r="AC51" s="101" t="b">
        <f t="shared" ref="AC51" si="189">(X51+W51+Y51+Z51)=L51</f>
        <v>1</v>
      </c>
    </row>
    <row r="52" spans="1:29" s="42" customFormat="1" ht="63" x14ac:dyDescent="0.25">
      <c r="A52" s="52"/>
      <c r="B52" s="115" t="s">
        <v>163</v>
      </c>
      <c r="C52" s="118" t="s">
        <v>266</v>
      </c>
      <c r="D52" s="119" t="s">
        <v>267</v>
      </c>
      <c r="E52" s="95">
        <v>2025</v>
      </c>
      <c r="F52" s="95">
        <v>2025</v>
      </c>
      <c r="G52" s="41">
        <f>'20.1'!Y139</f>
        <v>8.6396513999999982</v>
      </c>
      <c r="H52" s="41">
        <f t="shared" ref="H52" si="190">G52*1.2</f>
        <v>10.367581679999997</v>
      </c>
      <c r="I52" s="41">
        <v>11.962</v>
      </c>
      <c r="J52" s="41">
        <v>0</v>
      </c>
      <c r="K52" s="41">
        <f t="shared" ref="K52" si="191">I52+J52</f>
        <v>11.962</v>
      </c>
      <c r="L52" s="41">
        <v>5.2439999999999998</v>
      </c>
      <c r="M52" s="96">
        <f t="shared" ref="M52" si="192">K52-L52</f>
        <v>6.718</v>
      </c>
      <c r="N52" s="41">
        <v>0</v>
      </c>
      <c r="O52" s="41">
        <f t="shared" ref="O52" si="193">H52-N52</f>
        <v>10.367581679999997</v>
      </c>
      <c r="P52" s="41">
        <f t="shared" ref="P52" si="194">L52-N52</f>
        <v>5.2439999999999998</v>
      </c>
      <c r="Q52" s="41">
        <v>0</v>
      </c>
      <c r="R52" s="41">
        <v>0</v>
      </c>
      <c r="S52" s="41">
        <v>0</v>
      </c>
      <c r="T52" s="41">
        <v>0</v>
      </c>
      <c r="U52" s="41">
        <v>0</v>
      </c>
      <c r="V52" s="41">
        <v>0</v>
      </c>
      <c r="W52" s="41">
        <v>0</v>
      </c>
      <c r="X52" s="41">
        <f t="shared" ref="X52" si="195">P52</f>
        <v>5.2439999999999998</v>
      </c>
      <c r="Y52" s="41">
        <v>0</v>
      </c>
      <c r="Z52" s="41">
        <v>0</v>
      </c>
      <c r="AA52" s="41">
        <v>0</v>
      </c>
      <c r="AC52" s="101" t="b">
        <f t="shared" ref="AC52" si="196">(X52+W52+Y52+Z52)=L52</f>
        <v>1</v>
      </c>
    </row>
    <row r="53" spans="1:29" s="42" customFormat="1" ht="63" x14ac:dyDescent="0.25">
      <c r="A53" s="52"/>
      <c r="B53" s="115" t="s">
        <v>163</v>
      </c>
      <c r="C53" s="118" t="s">
        <v>268</v>
      </c>
      <c r="D53" s="119" t="s">
        <v>269</v>
      </c>
      <c r="E53" s="95">
        <v>2025</v>
      </c>
      <c r="F53" s="95">
        <v>2025</v>
      </c>
      <c r="G53" s="41">
        <f>'20.1'!Y141</f>
        <v>24.063122500000006</v>
      </c>
      <c r="H53" s="41">
        <f t="shared" ref="H53" si="197">G53*1.2</f>
        <v>28.875747000000004</v>
      </c>
      <c r="I53" s="41">
        <v>33.316000000000003</v>
      </c>
      <c r="J53" s="41">
        <v>0</v>
      </c>
      <c r="K53" s="41">
        <f t="shared" ref="K53" si="198">I53+J53</f>
        <v>33.316000000000003</v>
      </c>
      <c r="L53" s="41">
        <v>9.9619999999999997</v>
      </c>
      <c r="M53" s="96">
        <f t="shared" ref="M53" si="199">K53-L53</f>
        <v>23.354000000000003</v>
      </c>
      <c r="N53" s="41">
        <v>0</v>
      </c>
      <c r="O53" s="41">
        <f t="shared" ref="O53" si="200">H53-N53</f>
        <v>28.875747000000004</v>
      </c>
      <c r="P53" s="41">
        <f t="shared" ref="P53" si="201">L53-N53</f>
        <v>9.9619999999999997</v>
      </c>
      <c r="Q53" s="41">
        <v>0</v>
      </c>
      <c r="R53" s="41">
        <v>0</v>
      </c>
      <c r="S53" s="41">
        <v>0</v>
      </c>
      <c r="T53" s="41">
        <v>0</v>
      </c>
      <c r="U53" s="41">
        <v>0</v>
      </c>
      <c r="V53" s="41">
        <v>0</v>
      </c>
      <c r="W53" s="41">
        <v>0</v>
      </c>
      <c r="X53" s="41">
        <f t="shared" ref="X53" si="202">P53</f>
        <v>9.9619999999999997</v>
      </c>
      <c r="Y53" s="41">
        <v>0</v>
      </c>
      <c r="Z53" s="41">
        <v>0</v>
      </c>
      <c r="AA53" s="41">
        <v>0</v>
      </c>
      <c r="AC53" s="101" t="b">
        <f t="shared" ref="AC53" si="203">(X53+W53+Y53+Z53)=L53</f>
        <v>1</v>
      </c>
    </row>
    <row r="54" spans="1:29" s="42" customFormat="1" ht="63" x14ac:dyDescent="0.25">
      <c r="A54" s="52"/>
      <c r="B54" s="115" t="s">
        <v>163</v>
      </c>
      <c r="C54" s="118" t="s">
        <v>270</v>
      </c>
      <c r="D54" s="119" t="s">
        <v>271</v>
      </c>
      <c r="E54" s="95">
        <v>2025</v>
      </c>
      <c r="F54" s="95">
        <v>2025</v>
      </c>
      <c r="G54" s="41">
        <f>'20.1'!Y149</f>
        <v>18.389387699999997</v>
      </c>
      <c r="H54" s="41">
        <f t="shared" ref="H54" si="204">G54*1.2</f>
        <v>22.067265239999994</v>
      </c>
      <c r="I54" s="41">
        <v>25.46</v>
      </c>
      <c r="J54" s="41">
        <v>0</v>
      </c>
      <c r="K54" s="41">
        <f t="shared" ref="K54" si="205">I54+J54</f>
        <v>25.46</v>
      </c>
      <c r="L54" s="41">
        <v>11.831</v>
      </c>
      <c r="M54" s="96">
        <f t="shared" ref="M54" si="206">K54-L54</f>
        <v>13.629000000000001</v>
      </c>
      <c r="N54" s="41">
        <v>0</v>
      </c>
      <c r="O54" s="41">
        <f t="shared" ref="O54" si="207">H54-N54</f>
        <v>22.067265239999994</v>
      </c>
      <c r="P54" s="41">
        <f t="shared" ref="P54" si="208">L54-N54</f>
        <v>11.831</v>
      </c>
      <c r="Q54" s="41">
        <v>0</v>
      </c>
      <c r="R54" s="41">
        <v>0</v>
      </c>
      <c r="S54" s="41">
        <v>0</v>
      </c>
      <c r="T54" s="41">
        <v>0</v>
      </c>
      <c r="U54" s="41">
        <v>0</v>
      </c>
      <c r="V54" s="41">
        <v>0</v>
      </c>
      <c r="W54" s="41">
        <v>0</v>
      </c>
      <c r="X54" s="41">
        <f t="shared" ref="X54" si="209">P54</f>
        <v>11.831</v>
      </c>
      <c r="Y54" s="41">
        <v>0</v>
      </c>
      <c r="Z54" s="41">
        <v>0</v>
      </c>
      <c r="AA54" s="41">
        <v>0</v>
      </c>
      <c r="AC54" s="101" t="b">
        <f t="shared" ref="AC54" si="210">(X54+W54+Y54+Z54)=L54</f>
        <v>1</v>
      </c>
    </row>
    <row r="55" spans="1:29" s="42" customFormat="1" ht="78.75" x14ac:dyDescent="0.25">
      <c r="A55" s="52"/>
      <c r="B55" s="115" t="s">
        <v>163</v>
      </c>
      <c r="C55" s="118" t="s">
        <v>274</v>
      </c>
      <c r="D55" s="117" t="s">
        <v>275</v>
      </c>
      <c r="E55" s="95">
        <v>2025</v>
      </c>
      <c r="F55" s="95">
        <v>2025</v>
      </c>
      <c r="G55" s="41">
        <f>'20.1'!Y156</f>
        <v>34.817042100000009</v>
      </c>
      <c r="H55" s="41">
        <f t="shared" ref="H55" si="211">G55*1.2</f>
        <v>41.780450520000009</v>
      </c>
      <c r="I55" s="41">
        <v>47.36</v>
      </c>
      <c r="J55" s="41">
        <v>0</v>
      </c>
      <c r="K55" s="41">
        <f t="shared" ref="K55" si="212">I55+J55</f>
        <v>47.36</v>
      </c>
      <c r="L55" s="41">
        <v>17.606999999999999</v>
      </c>
      <c r="M55" s="96">
        <f t="shared" ref="M55" si="213">K55-L55</f>
        <v>29.753</v>
      </c>
      <c r="N55" s="41">
        <v>0</v>
      </c>
      <c r="O55" s="41">
        <f t="shared" ref="O55" si="214">H55-N55</f>
        <v>41.780450520000009</v>
      </c>
      <c r="P55" s="41">
        <f t="shared" ref="P55" si="215">L55-N55</f>
        <v>17.606999999999999</v>
      </c>
      <c r="Q55" s="41">
        <v>0</v>
      </c>
      <c r="R55" s="41">
        <v>0</v>
      </c>
      <c r="S55" s="41">
        <v>0</v>
      </c>
      <c r="T55" s="41">
        <v>0</v>
      </c>
      <c r="U55" s="41">
        <v>0</v>
      </c>
      <c r="V55" s="41">
        <v>0</v>
      </c>
      <c r="W55" s="41">
        <v>0</v>
      </c>
      <c r="X55" s="41">
        <f t="shared" ref="X55" si="216">P55</f>
        <v>17.606999999999999</v>
      </c>
      <c r="Y55" s="41">
        <v>0</v>
      </c>
      <c r="Z55" s="41">
        <v>0</v>
      </c>
      <c r="AA55" s="41">
        <v>0</v>
      </c>
      <c r="AC55" s="101" t="b">
        <f t="shared" ref="AC55" si="217">(X55+W55+Y55+Z55)=L55</f>
        <v>1</v>
      </c>
    </row>
    <row r="56" spans="1:29" s="42" customFormat="1" ht="63" x14ac:dyDescent="0.25">
      <c r="A56" s="52"/>
      <c r="B56" s="115" t="s">
        <v>163</v>
      </c>
      <c r="C56" s="118" t="s">
        <v>278</v>
      </c>
      <c r="D56" s="117" t="s">
        <v>279</v>
      </c>
      <c r="E56" s="95">
        <v>2026</v>
      </c>
      <c r="F56" s="95">
        <v>2026</v>
      </c>
      <c r="G56" s="41">
        <f>'20.1'!Y160</f>
        <v>126.16192401999999</v>
      </c>
      <c r="H56" s="41">
        <f t="shared" ref="H56" si="218">G56*1.2</f>
        <v>151.39430882399998</v>
      </c>
      <c r="I56" s="41">
        <v>182.773</v>
      </c>
      <c r="J56" s="41">
        <v>0</v>
      </c>
      <c r="K56" s="41">
        <f t="shared" ref="K56" si="219">I56+J56</f>
        <v>182.773</v>
      </c>
      <c r="L56" s="41">
        <v>95.504000000000005</v>
      </c>
      <c r="M56" s="96">
        <f t="shared" ref="M56" si="220">K56-L56</f>
        <v>87.268999999999991</v>
      </c>
      <c r="N56" s="41">
        <v>0</v>
      </c>
      <c r="O56" s="41">
        <f t="shared" ref="O56" si="221">H56-N56</f>
        <v>151.39430882399998</v>
      </c>
      <c r="P56" s="41">
        <f t="shared" ref="P56" si="222">L56-N56</f>
        <v>95.504000000000005</v>
      </c>
      <c r="Q56" s="41">
        <v>0</v>
      </c>
      <c r="R56" s="41">
        <v>0</v>
      </c>
      <c r="S56" s="41">
        <v>0</v>
      </c>
      <c r="T56" s="41">
        <v>0</v>
      </c>
      <c r="U56" s="41">
        <v>0</v>
      </c>
      <c r="V56" s="41">
        <v>0</v>
      </c>
      <c r="W56" s="41">
        <v>0</v>
      </c>
      <c r="X56" s="41">
        <v>0</v>
      </c>
      <c r="Y56" s="41">
        <f>P56</f>
        <v>95.504000000000005</v>
      </c>
      <c r="Z56" s="41">
        <v>0</v>
      </c>
      <c r="AA56" s="41">
        <v>0</v>
      </c>
      <c r="AC56" s="101" t="b">
        <f t="shared" ref="AC56" si="223">(X56+W56+Y56+Z56)=L56</f>
        <v>1</v>
      </c>
    </row>
    <row r="57" spans="1:29" s="42" customFormat="1" ht="31.5" x14ac:dyDescent="0.25">
      <c r="A57" s="52"/>
      <c r="B57" s="115" t="s">
        <v>163</v>
      </c>
      <c r="C57" s="118" t="s">
        <v>281</v>
      </c>
      <c r="D57" s="117" t="s">
        <v>282</v>
      </c>
      <c r="E57" s="95">
        <v>2026</v>
      </c>
      <c r="F57" s="95">
        <v>2026</v>
      </c>
      <c r="G57" s="41">
        <f>'20.1'!Y163</f>
        <v>16.6074375</v>
      </c>
      <c r="H57" s="41">
        <f t="shared" ref="H57" si="224">G57*1.2</f>
        <v>19.928925</v>
      </c>
      <c r="I57" s="41">
        <v>24.06</v>
      </c>
      <c r="J57" s="41">
        <v>0</v>
      </c>
      <c r="K57" s="41">
        <f t="shared" ref="K57" si="225">I57+J57</f>
        <v>24.06</v>
      </c>
      <c r="L57" s="41">
        <v>14.297000000000001</v>
      </c>
      <c r="M57" s="96">
        <f t="shared" ref="M57" si="226">K57-L57</f>
        <v>9.7629999999999981</v>
      </c>
      <c r="N57" s="41">
        <v>0</v>
      </c>
      <c r="O57" s="41">
        <f t="shared" ref="O57" si="227">H57-N57</f>
        <v>19.928925</v>
      </c>
      <c r="P57" s="41">
        <f t="shared" ref="P57" si="228">L57-N57</f>
        <v>14.297000000000001</v>
      </c>
      <c r="Q57" s="41">
        <v>0</v>
      </c>
      <c r="R57" s="41">
        <v>0</v>
      </c>
      <c r="S57" s="41">
        <v>0</v>
      </c>
      <c r="T57" s="41">
        <v>0</v>
      </c>
      <c r="U57" s="41">
        <v>0</v>
      </c>
      <c r="V57" s="41">
        <v>0</v>
      </c>
      <c r="W57" s="41">
        <v>0</v>
      </c>
      <c r="X57" s="41">
        <v>0</v>
      </c>
      <c r="Y57" s="41">
        <f>P57</f>
        <v>14.297000000000001</v>
      </c>
      <c r="Z57" s="41">
        <v>0</v>
      </c>
      <c r="AA57" s="41">
        <v>0</v>
      </c>
      <c r="AC57" s="101" t="b">
        <f t="shared" ref="AC57" si="229">(X57+W57+Y57+Z57)=L57</f>
        <v>1</v>
      </c>
    </row>
    <row r="58" spans="1:29" s="42" customFormat="1" ht="47.25" x14ac:dyDescent="0.25">
      <c r="A58" s="52"/>
      <c r="B58" s="115" t="s">
        <v>163</v>
      </c>
      <c r="C58" s="118" t="s">
        <v>284</v>
      </c>
      <c r="D58" s="117" t="s">
        <v>285</v>
      </c>
      <c r="E58" s="95">
        <v>2026</v>
      </c>
      <c r="F58" s="95">
        <v>2026</v>
      </c>
      <c r="G58" s="41">
        <f>'20.1'!Y167</f>
        <v>9.0759016500000005</v>
      </c>
      <c r="H58" s="41">
        <f t="shared" ref="H58" si="230">G58*1.2</f>
        <v>10.891081980000001</v>
      </c>
      <c r="I58" s="41">
        <v>13.148</v>
      </c>
      <c r="J58" s="41">
        <v>0</v>
      </c>
      <c r="K58" s="41">
        <f t="shared" ref="K58" si="231">I58+J58</f>
        <v>13.148</v>
      </c>
      <c r="L58" s="41">
        <v>5.98</v>
      </c>
      <c r="M58" s="96">
        <f t="shared" ref="M58" si="232">K58-L58</f>
        <v>7.1679999999999993</v>
      </c>
      <c r="N58" s="41">
        <v>0</v>
      </c>
      <c r="O58" s="41">
        <f t="shared" ref="O58" si="233">H58-N58</f>
        <v>10.891081980000001</v>
      </c>
      <c r="P58" s="41">
        <f t="shared" ref="P58" si="234">L58-N58</f>
        <v>5.98</v>
      </c>
      <c r="Q58" s="41">
        <v>0</v>
      </c>
      <c r="R58" s="41">
        <v>0</v>
      </c>
      <c r="S58" s="41">
        <v>0</v>
      </c>
      <c r="T58" s="41">
        <v>0</v>
      </c>
      <c r="U58" s="41">
        <v>0</v>
      </c>
      <c r="V58" s="41">
        <v>0</v>
      </c>
      <c r="W58" s="41">
        <v>0</v>
      </c>
      <c r="X58" s="41">
        <v>0</v>
      </c>
      <c r="Y58" s="41">
        <f>P58</f>
        <v>5.98</v>
      </c>
      <c r="Z58" s="41">
        <v>0</v>
      </c>
      <c r="AA58" s="41">
        <v>0</v>
      </c>
      <c r="AC58" s="101" t="b">
        <f t="shared" ref="AC58" si="235">(X58+W58+Y58+Z58)=L58</f>
        <v>1</v>
      </c>
    </row>
    <row r="59" spans="1:29" s="42" customFormat="1" ht="47.25" x14ac:dyDescent="0.25">
      <c r="A59" s="52"/>
      <c r="B59" s="115" t="s">
        <v>163</v>
      </c>
      <c r="C59" s="118" t="s">
        <v>286</v>
      </c>
      <c r="D59" s="117" t="s">
        <v>287</v>
      </c>
      <c r="E59" s="95">
        <v>2026</v>
      </c>
      <c r="F59" s="95">
        <v>2026</v>
      </c>
      <c r="G59" s="41">
        <f>'20.1'!Y171</f>
        <v>27.245075199999999</v>
      </c>
      <c r="H59" s="41">
        <f t="shared" ref="H59" si="236">G59*1.2</f>
        <v>32.694090239999994</v>
      </c>
      <c r="I59" s="41">
        <v>39.47</v>
      </c>
      <c r="J59" s="41">
        <v>0</v>
      </c>
      <c r="K59" s="41">
        <f t="shared" ref="K59" si="237">I59+J59</f>
        <v>39.47</v>
      </c>
      <c r="L59" s="41">
        <v>20</v>
      </c>
      <c r="M59" s="96">
        <f t="shared" ref="M59" si="238">K59-L59</f>
        <v>19.47</v>
      </c>
      <c r="N59" s="41">
        <v>0</v>
      </c>
      <c r="O59" s="41">
        <f t="shared" ref="O59" si="239">H59-N59</f>
        <v>32.694090239999994</v>
      </c>
      <c r="P59" s="41">
        <f t="shared" ref="P59" si="240">L59-N59</f>
        <v>20</v>
      </c>
      <c r="Q59" s="41">
        <v>0</v>
      </c>
      <c r="R59" s="41">
        <v>0</v>
      </c>
      <c r="S59" s="41">
        <v>0</v>
      </c>
      <c r="T59" s="41">
        <v>0</v>
      </c>
      <c r="U59" s="41">
        <v>0</v>
      </c>
      <c r="V59" s="41">
        <v>0</v>
      </c>
      <c r="W59" s="41">
        <v>0</v>
      </c>
      <c r="X59" s="41">
        <v>0</v>
      </c>
      <c r="Y59" s="41">
        <f>P59</f>
        <v>20</v>
      </c>
      <c r="Z59" s="41">
        <v>0</v>
      </c>
      <c r="AA59" s="41">
        <v>0</v>
      </c>
      <c r="AC59" s="101" t="b">
        <f t="shared" ref="AC59" si="241">(X59+W59+Y59+Z59)=L59</f>
        <v>1</v>
      </c>
    </row>
    <row r="60" spans="1:29" s="42" customFormat="1" ht="63" x14ac:dyDescent="0.25">
      <c r="A60" s="52"/>
      <c r="B60" s="115" t="s">
        <v>163</v>
      </c>
      <c r="C60" s="118" t="s">
        <v>288</v>
      </c>
      <c r="D60" s="117" t="s">
        <v>289</v>
      </c>
      <c r="E60" s="95">
        <v>2027</v>
      </c>
      <c r="F60" s="95">
        <v>2027</v>
      </c>
      <c r="G60" s="41">
        <f>'20.1'!Y175</f>
        <v>15.57719286</v>
      </c>
      <c r="H60" s="41">
        <f t="shared" ref="H60" si="242">G60*1.2</f>
        <v>18.692631431999999</v>
      </c>
      <c r="I60" s="41">
        <v>23.658999999999999</v>
      </c>
      <c r="J60" s="41">
        <v>0</v>
      </c>
      <c r="K60" s="41">
        <f t="shared" ref="K60" si="243">I60+J60</f>
        <v>23.658999999999999</v>
      </c>
      <c r="L60" s="41">
        <v>11.564</v>
      </c>
      <c r="M60" s="96">
        <f t="shared" ref="M60" si="244">K60-L60</f>
        <v>12.094999999999999</v>
      </c>
      <c r="N60" s="41">
        <v>0</v>
      </c>
      <c r="O60" s="41">
        <f t="shared" ref="O60" si="245">H60-N60</f>
        <v>18.692631431999999</v>
      </c>
      <c r="P60" s="41">
        <f t="shared" ref="P60" si="246">L60-N60</f>
        <v>11.564</v>
      </c>
      <c r="Q60" s="41">
        <v>0</v>
      </c>
      <c r="R60" s="41">
        <v>0</v>
      </c>
      <c r="S60" s="41">
        <v>0</v>
      </c>
      <c r="T60" s="41">
        <v>0</v>
      </c>
      <c r="U60" s="41">
        <v>0</v>
      </c>
      <c r="V60" s="41">
        <v>0</v>
      </c>
      <c r="W60" s="41">
        <v>0</v>
      </c>
      <c r="X60" s="41">
        <v>0</v>
      </c>
      <c r="Y60" s="41">
        <v>0</v>
      </c>
      <c r="Z60" s="41">
        <f t="shared" ref="Z60:Z70" si="247">P60</f>
        <v>11.564</v>
      </c>
      <c r="AA60" s="41">
        <v>0</v>
      </c>
      <c r="AC60" s="101" t="b">
        <f t="shared" ref="AC60" si="248">(X60+W60+Y60+Z60)=L60</f>
        <v>1</v>
      </c>
    </row>
    <row r="61" spans="1:29" s="42" customFormat="1" ht="31.5" x14ac:dyDescent="0.25">
      <c r="A61" s="52"/>
      <c r="B61" s="115" t="s">
        <v>163</v>
      </c>
      <c r="C61" s="118" t="s">
        <v>290</v>
      </c>
      <c r="D61" s="117" t="s">
        <v>291</v>
      </c>
      <c r="E61" s="95">
        <v>2027</v>
      </c>
      <c r="F61" s="95">
        <v>2027</v>
      </c>
      <c r="G61" s="41">
        <f>'20.1'!Y178</f>
        <v>3.5582125000000002</v>
      </c>
      <c r="H61" s="41">
        <f t="shared" ref="H61" si="249">G61*1.2</f>
        <v>4.2698549999999997</v>
      </c>
      <c r="I61" s="41">
        <v>5.4039999999999999</v>
      </c>
      <c r="J61" s="41">
        <v>0</v>
      </c>
      <c r="K61" s="41">
        <f t="shared" ref="K61" si="250">I61+J61</f>
        <v>5.4039999999999999</v>
      </c>
      <c r="L61" s="41">
        <v>2.7090000000000001</v>
      </c>
      <c r="M61" s="96">
        <f t="shared" ref="M61" si="251">K61-L61</f>
        <v>2.6949999999999998</v>
      </c>
      <c r="N61" s="41">
        <v>0</v>
      </c>
      <c r="O61" s="41">
        <f t="shared" ref="O61" si="252">H61-N61</f>
        <v>4.2698549999999997</v>
      </c>
      <c r="P61" s="41">
        <f t="shared" ref="P61" si="253">L61-N61</f>
        <v>2.7090000000000001</v>
      </c>
      <c r="Q61" s="41">
        <v>0</v>
      </c>
      <c r="R61" s="41">
        <v>0</v>
      </c>
      <c r="S61" s="41">
        <v>0</v>
      </c>
      <c r="T61" s="41">
        <v>0</v>
      </c>
      <c r="U61" s="41">
        <v>0</v>
      </c>
      <c r="V61" s="41">
        <v>0</v>
      </c>
      <c r="W61" s="41">
        <v>0</v>
      </c>
      <c r="X61" s="41">
        <v>0</v>
      </c>
      <c r="Y61" s="41">
        <v>0</v>
      </c>
      <c r="Z61" s="41">
        <f t="shared" si="247"/>
        <v>2.7090000000000001</v>
      </c>
      <c r="AA61" s="41">
        <v>0</v>
      </c>
      <c r="AC61" s="101" t="b">
        <f t="shared" ref="AC61" si="254">(X61+W61+Y61+Z61)=L61</f>
        <v>1</v>
      </c>
    </row>
    <row r="62" spans="1:29" s="42" customFormat="1" ht="78.75" x14ac:dyDescent="0.25">
      <c r="A62" s="52"/>
      <c r="B62" s="115" t="s">
        <v>163</v>
      </c>
      <c r="C62" s="118" t="s">
        <v>292</v>
      </c>
      <c r="D62" s="117" t="s">
        <v>293</v>
      </c>
      <c r="E62" s="95">
        <v>2027</v>
      </c>
      <c r="F62" s="95">
        <v>2027</v>
      </c>
      <c r="G62" s="41">
        <f>'20.1'!Y180</f>
        <v>5.2255375000000006</v>
      </c>
      <c r="H62" s="41">
        <f t="shared" ref="H62" si="255">G62*1.2</f>
        <v>6.2706450000000009</v>
      </c>
      <c r="I62" s="41">
        <v>7.9370000000000003</v>
      </c>
      <c r="J62" s="41">
        <v>0</v>
      </c>
      <c r="K62" s="41">
        <f t="shared" ref="K62" si="256">I62+J62</f>
        <v>7.9370000000000003</v>
      </c>
      <c r="L62" s="41">
        <v>3.9249999999999998</v>
      </c>
      <c r="M62" s="96">
        <f t="shared" ref="M62" si="257">K62-L62</f>
        <v>4.0120000000000005</v>
      </c>
      <c r="N62" s="41">
        <v>0</v>
      </c>
      <c r="O62" s="41">
        <f t="shared" ref="O62" si="258">H62-N62</f>
        <v>6.2706450000000009</v>
      </c>
      <c r="P62" s="41">
        <f t="shared" ref="P62" si="259">L62-N62</f>
        <v>3.9249999999999998</v>
      </c>
      <c r="Q62" s="41">
        <v>0</v>
      </c>
      <c r="R62" s="41">
        <v>0</v>
      </c>
      <c r="S62" s="41">
        <v>0</v>
      </c>
      <c r="T62" s="41">
        <v>0</v>
      </c>
      <c r="U62" s="41">
        <v>0</v>
      </c>
      <c r="V62" s="41">
        <v>0</v>
      </c>
      <c r="W62" s="41">
        <v>0</v>
      </c>
      <c r="X62" s="41">
        <v>0</v>
      </c>
      <c r="Y62" s="41">
        <v>0</v>
      </c>
      <c r="Z62" s="41">
        <f t="shared" si="247"/>
        <v>3.9249999999999998</v>
      </c>
      <c r="AA62" s="41">
        <v>0</v>
      </c>
      <c r="AC62" s="101" t="b">
        <f t="shared" ref="AC62" si="260">(X62+W62+Y62+Z62)=L62</f>
        <v>1</v>
      </c>
    </row>
    <row r="63" spans="1:29" s="42" customFormat="1" ht="63" x14ac:dyDescent="0.25">
      <c r="A63" s="52"/>
      <c r="B63" s="115" t="s">
        <v>163</v>
      </c>
      <c r="C63" s="118" t="s">
        <v>294</v>
      </c>
      <c r="D63" s="117" t="s">
        <v>295</v>
      </c>
      <c r="E63" s="95">
        <v>2027</v>
      </c>
      <c r="F63" s="95">
        <v>2027</v>
      </c>
      <c r="G63" s="41">
        <f>'20.1'!Y182</f>
        <v>28.547716749999999</v>
      </c>
      <c r="H63" s="41">
        <f t="shared" ref="H63" si="261">G63*1.2</f>
        <v>34.257260099999996</v>
      </c>
      <c r="I63" s="41">
        <v>43.357999999999997</v>
      </c>
      <c r="J63" s="41">
        <v>0</v>
      </c>
      <c r="K63" s="41">
        <f t="shared" ref="K63" si="262">I63+J63</f>
        <v>43.357999999999997</v>
      </c>
      <c r="L63" s="41">
        <v>18.413</v>
      </c>
      <c r="M63" s="96">
        <f t="shared" ref="M63" si="263">K63-L63</f>
        <v>24.944999999999997</v>
      </c>
      <c r="N63" s="41">
        <v>0</v>
      </c>
      <c r="O63" s="41">
        <f t="shared" ref="O63" si="264">H63-N63</f>
        <v>34.257260099999996</v>
      </c>
      <c r="P63" s="41">
        <f t="shared" ref="P63" si="265">L63-N63</f>
        <v>18.413</v>
      </c>
      <c r="Q63" s="41">
        <v>0</v>
      </c>
      <c r="R63" s="41">
        <v>0</v>
      </c>
      <c r="S63" s="41">
        <v>0</v>
      </c>
      <c r="T63" s="41">
        <v>0</v>
      </c>
      <c r="U63" s="41">
        <v>0</v>
      </c>
      <c r="V63" s="41">
        <v>0</v>
      </c>
      <c r="W63" s="41">
        <v>0</v>
      </c>
      <c r="X63" s="41">
        <v>0</v>
      </c>
      <c r="Y63" s="41">
        <v>0</v>
      </c>
      <c r="Z63" s="41">
        <f t="shared" si="247"/>
        <v>18.413</v>
      </c>
      <c r="AA63" s="41">
        <v>0</v>
      </c>
      <c r="AC63" s="101" t="b">
        <f t="shared" ref="AC63" si="266">(X63+W63+Y63+Z63)=L63</f>
        <v>1</v>
      </c>
    </row>
    <row r="64" spans="1:29" s="42" customFormat="1" ht="78.75" x14ac:dyDescent="0.25">
      <c r="A64" s="52"/>
      <c r="B64" s="115" t="s">
        <v>163</v>
      </c>
      <c r="C64" s="118" t="s">
        <v>296</v>
      </c>
      <c r="D64" s="117" t="s">
        <v>297</v>
      </c>
      <c r="E64" s="95">
        <v>2027</v>
      </c>
      <c r="F64" s="95">
        <v>2027</v>
      </c>
      <c r="G64" s="41">
        <f>'20.1'!Y184</f>
        <v>18.057560000000002</v>
      </c>
      <c r="H64" s="41">
        <f t="shared" ref="H64" si="267">G64*1.2</f>
        <v>21.669072000000003</v>
      </c>
      <c r="I64" s="41">
        <v>27.425999999999998</v>
      </c>
      <c r="J64" s="41">
        <v>0</v>
      </c>
      <c r="K64" s="41">
        <f t="shared" ref="K64" si="268">I64+J64</f>
        <v>27.425999999999998</v>
      </c>
      <c r="L64" s="41">
        <v>5.101</v>
      </c>
      <c r="M64" s="96">
        <f t="shared" ref="M64" si="269">K64-L64</f>
        <v>22.324999999999999</v>
      </c>
      <c r="N64" s="41">
        <v>0</v>
      </c>
      <c r="O64" s="41">
        <f t="shared" ref="O64" si="270">H64-N64</f>
        <v>21.669072000000003</v>
      </c>
      <c r="P64" s="41">
        <f t="shared" ref="P64" si="271">L64-N64</f>
        <v>5.101</v>
      </c>
      <c r="Q64" s="41">
        <v>0</v>
      </c>
      <c r="R64" s="41">
        <v>0</v>
      </c>
      <c r="S64" s="41">
        <v>0</v>
      </c>
      <c r="T64" s="41">
        <v>0</v>
      </c>
      <c r="U64" s="41">
        <v>0</v>
      </c>
      <c r="V64" s="41">
        <v>0</v>
      </c>
      <c r="W64" s="41">
        <v>0</v>
      </c>
      <c r="X64" s="41">
        <v>0</v>
      </c>
      <c r="Y64" s="41">
        <v>0</v>
      </c>
      <c r="Z64" s="41">
        <f t="shared" si="247"/>
        <v>5.101</v>
      </c>
      <c r="AA64" s="41">
        <v>0</v>
      </c>
      <c r="AC64" s="101" t="b">
        <f t="shared" ref="AC64" si="272">(X64+W64+Y64+Z64)=L64</f>
        <v>1</v>
      </c>
    </row>
    <row r="65" spans="1:29" s="42" customFormat="1" ht="63" x14ac:dyDescent="0.25">
      <c r="A65" s="52"/>
      <c r="B65" s="115" t="s">
        <v>163</v>
      </c>
      <c r="C65" s="118" t="s">
        <v>299</v>
      </c>
      <c r="D65" s="117" t="s">
        <v>300</v>
      </c>
      <c r="E65" s="95">
        <v>2027</v>
      </c>
      <c r="F65" s="95">
        <v>2027</v>
      </c>
      <c r="G65" s="41">
        <f>'20.1'!Y189</f>
        <v>2.7929102499999998</v>
      </c>
      <c r="H65" s="41">
        <f t="shared" ref="H65" si="273">G65*1.2</f>
        <v>3.3514922999999999</v>
      </c>
      <c r="I65" s="41">
        <v>4.2409999999999997</v>
      </c>
      <c r="J65" s="41">
        <v>0</v>
      </c>
      <c r="K65" s="41">
        <f t="shared" ref="K65" si="274">I65+J65</f>
        <v>4.2409999999999997</v>
      </c>
      <c r="L65" s="41">
        <v>1.681</v>
      </c>
      <c r="M65" s="96">
        <f t="shared" ref="M65" si="275">K65-L65</f>
        <v>2.5599999999999996</v>
      </c>
      <c r="N65" s="41">
        <v>0</v>
      </c>
      <c r="O65" s="41">
        <f t="shared" ref="O65" si="276">H65-N65</f>
        <v>3.3514922999999999</v>
      </c>
      <c r="P65" s="41">
        <f t="shared" ref="P65" si="277">L65-N65</f>
        <v>1.681</v>
      </c>
      <c r="Q65" s="41">
        <v>0</v>
      </c>
      <c r="R65" s="41">
        <v>0</v>
      </c>
      <c r="S65" s="41">
        <v>0</v>
      </c>
      <c r="T65" s="41">
        <v>0</v>
      </c>
      <c r="U65" s="41">
        <v>0</v>
      </c>
      <c r="V65" s="41">
        <v>0</v>
      </c>
      <c r="W65" s="41">
        <v>0</v>
      </c>
      <c r="X65" s="41">
        <v>0</v>
      </c>
      <c r="Y65" s="41">
        <v>0</v>
      </c>
      <c r="Z65" s="41">
        <f t="shared" si="247"/>
        <v>1.681</v>
      </c>
      <c r="AA65" s="41">
        <v>0</v>
      </c>
      <c r="AC65" s="101" t="b">
        <f t="shared" ref="AC65" si="278">(X65+W65+Y65+Z65)=L65</f>
        <v>1</v>
      </c>
    </row>
    <row r="66" spans="1:29" s="42" customFormat="1" ht="63" x14ac:dyDescent="0.25">
      <c r="A66" s="52"/>
      <c r="B66" s="115" t="s">
        <v>163</v>
      </c>
      <c r="C66" s="118" t="s">
        <v>301</v>
      </c>
      <c r="D66" s="117" t="s">
        <v>302</v>
      </c>
      <c r="E66" s="95">
        <v>2027</v>
      </c>
      <c r="F66" s="95">
        <v>2027</v>
      </c>
      <c r="G66" s="41">
        <f>'20.1'!Y192</f>
        <v>61.423949999999998</v>
      </c>
      <c r="H66" s="41">
        <f t="shared" ref="H66" si="279">G66*1.2</f>
        <v>73.708739999999992</v>
      </c>
      <c r="I66" s="41">
        <v>93.292000000000002</v>
      </c>
      <c r="J66" s="41">
        <v>0</v>
      </c>
      <c r="K66" s="41">
        <f t="shared" ref="K66" si="280">I66+J66</f>
        <v>93.292000000000002</v>
      </c>
      <c r="L66" s="41">
        <v>41.741999999999997</v>
      </c>
      <c r="M66" s="96">
        <f t="shared" ref="M66" si="281">K66-L66</f>
        <v>51.550000000000004</v>
      </c>
      <c r="N66" s="41">
        <v>0</v>
      </c>
      <c r="O66" s="41">
        <f t="shared" ref="O66" si="282">H66-N66</f>
        <v>73.708739999999992</v>
      </c>
      <c r="P66" s="41">
        <f t="shared" ref="P66" si="283">L66-N66</f>
        <v>41.741999999999997</v>
      </c>
      <c r="Q66" s="41">
        <v>0</v>
      </c>
      <c r="R66" s="41">
        <v>0</v>
      </c>
      <c r="S66" s="41">
        <v>0</v>
      </c>
      <c r="T66" s="41">
        <v>0</v>
      </c>
      <c r="U66" s="41">
        <v>0</v>
      </c>
      <c r="V66" s="41">
        <v>0</v>
      </c>
      <c r="W66" s="41">
        <v>0</v>
      </c>
      <c r="X66" s="41">
        <v>0</v>
      </c>
      <c r="Y66" s="41">
        <v>0</v>
      </c>
      <c r="Z66" s="41">
        <f t="shared" si="247"/>
        <v>41.741999999999997</v>
      </c>
      <c r="AA66" s="41">
        <v>0</v>
      </c>
      <c r="AC66" s="101" t="b">
        <f t="shared" ref="AC66" si="284">(X66+W66+Y66+Z66)=L66</f>
        <v>1</v>
      </c>
    </row>
    <row r="67" spans="1:29" s="42" customFormat="1" ht="63" x14ac:dyDescent="0.25">
      <c r="A67" s="52"/>
      <c r="B67" s="115" t="s">
        <v>163</v>
      </c>
      <c r="C67" s="118" t="s">
        <v>303</v>
      </c>
      <c r="D67" s="117" t="s">
        <v>304</v>
      </c>
      <c r="E67" s="95">
        <v>2027</v>
      </c>
      <c r="F67" s="95">
        <v>2027</v>
      </c>
      <c r="G67" s="41">
        <f>'20.1'!Y196</f>
        <v>19.708514449999999</v>
      </c>
      <c r="H67" s="41">
        <f t="shared" ref="H67" si="285">G67*1.2</f>
        <v>23.650217339999998</v>
      </c>
      <c r="I67" s="41">
        <v>29.931999999999999</v>
      </c>
      <c r="J67" s="41">
        <v>0</v>
      </c>
      <c r="K67" s="41">
        <f t="shared" ref="K67" si="286">I67+J67</f>
        <v>29.931999999999999</v>
      </c>
      <c r="L67" s="41">
        <v>12.497</v>
      </c>
      <c r="M67" s="96">
        <f t="shared" ref="M67" si="287">K67-L67</f>
        <v>17.434999999999999</v>
      </c>
      <c r="N67" s="41">
        <v>0</v>
      </c>
      <c r="O67" s="41">
        <f t="shared" ref="O67" si="288">H67-N67</f>
        <v>23.650217339999998</v>
      </c>
      <c r="P67" s="41">
        <f t="shared" ref="P67" si="289">L67-N67</f>
        <v>12.497</v>
      </c>
      <c r="Q67" s="41">
        <v>0</v>
      </c>
      <c r="R67" s="41">
        <v>0</v>
      </c>
      <c r="S67" s="41">
        <v>0</v>
      </c>
      <c r="T67" s="41">
        <v>0</v>
      </c>
      <c r="U67" s="41">
        <v>0</v>
      </c>
      <c r="V67" s="41">
        <v>0</v>
      </c>
      <c r="W67" s="41">
        <v>0</v>
      </c>
      <c r="X67" s="41">
        <v>0</v>
      </c>
      <c r="Y67" s="41">
        <v>0</v>
      </c>
      <c r="Z67" s="41">
        <f t="shared" si="247"/>
        <v>12.497</v>
      </c>
      <c r="AA67" s="41">
        <v>0</v>
      </c>
      <c r="AC67" s="101" t="b">
        <f t="shared" ref="AC67" si="290">(X67+W67+Y67+Z67)=L67</f>
        <v>1</v>
      </c>
    </row>
    <row r="68" spans="1:29" s="42" customFormat="1" ht="63" x14ac:dyDescent="0.25">
      <c r="A68" s="52"/>
      <c r="B68" s="115" t="s">
        <v>163</v>
      </c>
      <c r="C68" s="118" t="s">
        <v>306</v>
      </c>
      <c r="D68" s="117" t="s">
        <v>307</v>
      </c>
      <c r="E68" s="95">
        <v>2027</v>
      </c>
      <c r="F68" s="95">
        <v>2027</v>
      </c>
      <c r="G68" s="41">
        <f>'20.1'!Y198</f>
        <v>9.609375</v>
      </c>
      <c r="H68" s="41">
        <f t="shared" ref="H68" si="291">G68*1.2</f>
        <v>11.53125</v>
      </c>
      <c r="I68" s="41">
        <v>14.595000000000001</v>
      </c>
      <c r="J68" s="41">
        <v>0</v>
      </c>
      <c r="K68" s="41">
        <f t="shared" ref="K68" si="292">I68+J68</f>
        <v>14.595000000000001</v>
      </c>
      <c r="L68" s="41">
        <v>7.9749999999999996</v>
      </c>
      <c r="M68" s="96">
        <f t="shared" ref="M68" si="293">K68-L68</f>
        <v>6.620000000000001</v>
      </c>
      <c r="N68" s="41">
        <v>0</v>
      </c>
      <c r="O68" s="41">
        <f t="shared" ref="O68" si="294">H68-N68</f>
        <v>11.53125</v>
      </c>
      <c r="P68" s="41">
        <f t="shared" ref="P68" si="295">L68-N68</f>
        <v>7.9749999999999996</v>
      </c>
      <c r="Q68" s="41">
        <v>0</v>
      </c>
      <c r="R68" s="41">
        <v>0</v>
      </c>
      <c r="S68" s="41">
        <v>0</v>
      </c>
      <c r="T68" s="41">
        <v>0</v>
      </c>
      <c r="U68" s="41">
        <v>0</v>
      </c>
      <c r="V68" s="41">
        <v>0</v>
      </c>
      <c r="W68" s="41">
        <v>0</v>
      </c>
      <c r="X68" s="41">
        <v>0</v>
      </c>
      <c r="Y68" s="41">
        <v>0</v>
      </c>
      <c r="Z68" s="41">
        <f t="shared" si="247"/>
        <v>7.9749999999999996</v>
      </c>
      <c r="AA68" s="41">
        <v>0</v>
      </c>
      <c r="AC68" s="101" t="b">
        <f t="shared" ref="AC68" si="296">(X68+W68+Y68+Z68)=L68</f>
        <v>1</v>
      </c>
    </row>
    <row r="69" spans="1:29" s="42" customFormat="1" ht="78.75" x14ac:dyDescent="0.25">
      <c r="A69" s="52"/>
      <c r="B69" s="115" t="s">
        <v>163</v>
      </c>
      <c r="C69" s="118" t="s">
        <v>308</v>
      </c>
      <c r="D69" s="117" t="s">
        <v>309</v>
      </c>
      <c r="E69" s="95">
        <v>2027</v>
      </c>
      <c r="F69" s="95">
        <v>2027</v>
      </c>
      <c r="G69" s="41">
        <f>'20.1'!Y200</f>
        <v>24.063122500000006</v>
      </c>
      <c r="H69" s="41">
        <f t="shared" ref="H69" si="297">G69*1.2</f>
        <v>28.875747000000004</v>
      </c>
      <c r="I69" s="41">
        <v>36.548000000000002</v>
      </c>
      <c r="J69" s="41">
        <v>0</v>
      </c>
      <c r="K69" s="41">
        <f t="shared" ref="K69" si="298">I69+J69</f>
        <v>36.548000000000002</v>
      </c>
      <c r="L69" s="41">
        <v>14.319000000000001</v>
      </c>
      <c r="M69" s="96">
        <f t="shared" ref="M69" si="299">K69-L69</f>
        <v>22.228999999999999</v>
      </c>
      <c r="N69" s="41">
        <v>0</v>
      </c>
      <c r="O69" s="41">
        <f t="shared" ref="O69" si="300">H69-N69</f>
        <v>28.875747000000004</v>
      </c>
      <c r="P69" s="41">
        <f t="shared" ref="P69" si="301">L69-N69</f>
        <v>14.319000000000001</v>
      </c>
      <c r="Q69" s="41">
        <v>0</v>
      </c>
      <c r="R69" s="41">
        <v>0</v>
      </c>
      <c r="S69" s="41">
        <v>0</v>
      </c>
      <c r="T69" s="41">
        <v>0</v>
      </c>
      <c r="U69" s="41">
        <v>0</v>
      </c>
      <c r="V69" s="41">
        <v>0</v>
      </c>
      <c r="W69" s="41">
        <v>0</v>
      </c>
      <c r="X69" s="41">
        <v>0</v>
      </c>
      <c r="Y69" s="41">
        <v>0</v>
      </c>
      <c r="Z69" s="41">
        <f t="shared" si="247"/>
        <v>14.319000000000001</v>
      </c>
      <c r="AA69" s="41">
        <v>0</v>
      </c>
      <c r="AC69" s="101" t="b">
        <f t="shared" ref="AC69" si="302">(X69+W69+Y69+Z69)=L69</f>
        <v>1</v>
      </c>
    </row>
    <row r="70" spans="1:29" s="42" customFormat="1" ht="78.75" x14ac:dyDescent="0.25">
      <c r="A70" s="52"/>
      <c r="B70" s="115" t="s">
        <v>163</v>
      </c>
      <c r="C70" s="118" t="s">
        <v>310</v>
      </c>
      <c r="D70" s="117" t="s">
        <v>311</v>
      </c>
      <c r="E70" s="95">
        <v>2027</v>
      </c>
      <c r="F70" s="95">
        <v>2027</v>
      </c>
      <c r="G70" s="41">
        <f>'20.1'!Y207</f>
        <v>27.244199249999998</v>
      </c>
      <c r="H70" s="41">
        <f t="shared" ref="H70" si="303">G70*1.2</f>
        <v>32.693039099999993</v>
      </c>
      <c r="I70" s="41">
        <v>41.378999999999998</v>
      </c>
      <c r="J70" s="41">
        <v>0</v>
      </c>
      <c r="K70" s="41">
        <f t="shared" ref="K70" si="304">I70+J70</f>
        <v>41.378999999999998</v>
      </c>
      <c r="L70" s="41">
        <v>12.919</v>
      </c>
      <c r="M70" s="96">
        <f t="shared" ref="M70" si="305">K70-L70</f>
        <v>28.459999999999997</v>
      </c>
      <c r="N70" s="41">
        <v>0</v>
      </c>
      <c r="O70" s="41">
        <f t="shared" ref="O70" si="306">H70-N70</f>
        <v>32.693039099999993</v>
      </c>
      <c r="P70" s="41">
        <f t="shared" ref="P70" si="307">L70-N70</f>
        <v>12.919</v>
      </c>
      <c r="Q70" s="41">
        <v>0</v>
      </c>
      <c r="R70" s="41">
        <v>0</v>
      </c>
      <c r="S70" s="41">
        <v>0</v>
      </c>
      <c r="T70" s="41">
        <v>0</v>
      </c>
      <c r="U70" s="41">
        <v>0</v>
      </c>
      <c r="V70" s="41">
        <v>0</v>
      </c>
      <c r="W70" s="41">
        <v>0</v>
      </c>
      <c r="X70" s="41">
        <v>0</v>
      </c>
      <c r="Y70" s="41">
        <v>0</v>
      </c>
      <c r="Z70" s="41">
        <f t="shared" si="247"/>
        <v>12.919</v>
      </c>
      <c r="AA70" s="41">
        <v>0</v>
      </c>
      <c r="AC70" s="101" t="b">
        <f t="shared" ref="AC70" si="308">(X70+W70+Y70+Z70)=L70</f>
        <v>1</v>
      </c>
    </row>
    <row r="71" spans="1:29" s="42" customFormat="1" ht="63" x14ac:dyDescent="0.25">
      <c r="A71" s="52"/>
      <c r="B71" s="115" t="s">
        <v>314</v>
      </c>
      <c r="C71" s="128" t="s">
        <v>315</v>
      </c>
      <c r="D71" s="117" t="s">
        <v>316</v>
      </c>
      <c r="E71" s="95">
        <v>2023</v>
      </c>
      <c r="F71" s="95">
        <v>2025</v>
      </c>
      <c r="G71" s="41">
        <f>'20.1'!Y209</f>
        <v>11.820594999999999</v>
      </c>
      <c r="H71" s="41">
        <f t="shared" ref="H71" si="309">G71*1.2</f>
        <v>14.184713999999998</v>
      </c>
      <c r="I71" s="41">
        <v>15.981999999999999</v>
      </c>
      <c r="J71" s="41">
        <v>0</v>
      </c>
      <c r="K71" s="41">
        <f t="shared" ref="K71" si="310">I71+J71</f>
        <v>15.981999999999999</v>
      </c>
      <c r="L71" s="41">
        <v>3.8759999999999999</v>
      </c>
      <c r="M71" s="96">
        <f t="shared" ref="M71" si="311">K71-L71</f>
        <v>12.106</v>
      </c>
      <c r="N71" s="41">
        <v>0</v>
      </c>
      <c r="O71" s="41">
        <f t="shared" ref="O71" si="312">H71-N71</f>
        <v>14.184713999999998</v>
      </c>
      <c r="P71" s="41">
        <f t="shared" ref="P71" si="313">L71-N71</f>
        <v>3.8759999999999999</v>
      </c>
      <c r="Q71" s="41">
        <v>0</v>
      </c>
      <c r="R71" s="41">
        <v>0</v>
      </c>
      <c r="S71" s="41">
        <v>0</v>
      </c>
      <c r="T71" s="41">
        <v>0</v>
      </c>
      <c r="U71" s="41">
        <v>0</v>
      </c>
      <c r="V71" s="41">
        <v>0</v>
      </c>
      <c r="W71" s="41">
        <v>0</v>
      </c>
      <c r="X71" s="41">
        <f>P71</f>
        <v>3.8759999999999999</v>
      </c>
      <c r="Y71" s="41">
        <v>0</v>
      </c>
      <c r="Z71" s="41">
        <v>0</v>
      </c>
      <c r="AA71" s="41">
        <v>0</v>
      </c>
      <c r="AC71" s="101" t="b">
        <f t="shared" ref="AC71" si="314">(X71+W71+Y71+Z71)=L71</f>
        <v>1</v>
      </c>
    </row>
    <row r="72" spans="1:29" s="42" customFormat="1" ht="31.5" x14ac:dyDescent="0.25">
      <c r="A72" s="52"/>
      <c r="B72" s="115" t="s">
        <v>314</v>
      </c>
      <c r="C72" s="129" t="s">
        <v>319</v>
      </c>
      <c r="D72" s="130" t="s">
        <v>320</v>
      </c>
      <c r="E72" s="95">
        <v>2024</v>
      </c>
      <c r="F72" s="95">
        <v>2025</v>
      </c>
      <c r="G72" s="41">
        <f>'20.1'!Y210</f>
        <v>5.55525</v>
      </c>
      <c r="H72" s="41">
        <f t="shared" ref="H72" si="315">G72*1.2</f>
        <v>6.6662999999999997</v>
      </c>
      <c r="I72" s="41">
        <v>7.3220000000000001</v>
      </c>
      <c r="J72" s="41">
        <v>0</v>
      </c>
      <c r="K72" s="41">
        <f t="shared" ref="K72" si="316">I72+J72</f>
        <v>7.3220000000000001</v>
      </c>
      <c r="L72" s="41">
        <v>2.3439999999999999</v>
      </c>
      <c r="M72" s="96">
        <f t="shared" ref="M72" si="317">K72-L72</f>
        <v>4.9779999999999998</v>
      </c>
      <c r="N72" s="41">
        <v>0</v>
      </c>
      <c r="O72" s="41">
        <f t="shared" ref="O72" si="318">H72-N72</f>
        <v>6.6662999999999997</v>
      </c>
      <c r="P72" s="41">
        <f t="shared" ref="P72" si="319">L72-N72</f>
        <v>2.3439999999999999</v>
      </c>
      <c r="Q72" s="41">
        <v>0</v>
      </c>
      <c r="R72" s="41">
        <v>0</v>
      </c>
      <c r="S72" s="41">
        <v>0</v>
      </c>
      <c r="T72" s="41">
        <v>0</v>
      </c>
      <c r="U72" s="41">
        <v>0</v>
      </c>
      <c r="V72" s="41">
        <v>0</v>
      </c>
      <c r="W72" s="41">
        <v>0</v>
      </c>
      <c r="X72" s="41">
        <f>P72</f>
        <v>2.3439999999999999</v>
      </c>
      <c r="Y72" s="41">
        <v>0</v>
      </c>
      <c r="Z72" s="41">
        <v>0</v>
      </c>
      <c r="AA72" s="41">
        <v>0</v>
      </c>
      <c r="AC72" s="101" t="b">
        <f t="shared" ref="AC72" si="320">(X72+W72+Y72+Z72)=L72</f>
        <v>1</v>
      </c>
    </row>
    <row r="73" spans="1:29" s="42" customFormat="1" ht="47.25" x14ac:dyDescent="0.25">
      <c r="A73" s="52"/>
      <c r="B73" s="115" t="s">
        <v>314</v>
      </c>
      <c r="C73" s="129" t="s">
        <v>321</v>
      </c>
      <c r="D73" s="130" t="s">
        <v>322</v>
      </c>
      <c r="E73" s="95">
        <v>2024</v>
      </c>
      <c r="F73" s="95">
        <v>2025</v>
      </c>
      <c r="G73" s="41">
        <f>'20.1'!Y214</f>
        <v>0.86489890399999991</v>
      </c>
      <c r="H73" s="41">
        <f t="shared" ref="H73" si="321">G73*1.2</f>
        <v>1.0378786847999999</v>
      </c>
      <c r="I73" s="41">
        <v>1.1399999999999999</v>
      </c>
      <c r="J73" s="41">
        <v>0</v>
      </c>
      <c r="K73" s="41">
        <f t="shared" ref="K73" si="322">I73+J73</f>
        <v>1.1399999999999999</v>
      </c>
      <c r="L73" s="41">
        <v>0.61699999999999999</v>
      </c>
      <c r="M73" s="96">
        <f t="shared" ref="M73" si="323">K73-L73</f>
        <v>0.52299999999999991</v>
      </c>
      <c r="N73" s="41">
        <v>0</v>
      </c>
      <c r="O73" s="41">
        <f t="shared" ref="O73" si="324">H73-N73</f>
        <v>1.0378786847999999</v>
      </c>
      <c r="P73" s="41">
        <f t="shared" ref="P73" si="325">L73-N73</f>
        <v>0.61699999999999999</v>
      </c>
      <c r="Q73" s="41">
        <v>0</v>
      </c>
      <c r="R73" s="41">
        <v>0</v>
      </c>
      <c r="S73" s="41">
        <v>0</v>
      </c>
      <c r="T73" s="41">
        <v>0</v>
      </c>
      <c r="U73" s="41">
        <v>0</v>
      </c>
      <c r="V73" s="41">
        <v>0</v>
      </c>
      <c r="W73" s="41">
        <v>0</v>
      </c>
      <c r="X73" s="41">
        <f>P73</f>
        <v>0.61699999999999999</v>
      </c>
      <c r="Y73" s="41">
        <v>0</v>
      </c>
      <c r="Z73" s="41">
        <v>0</v>
      </c>
      <c r="AA73" s="41">
        <v>0</v>
      </c>
      <c r="AC73" s="101" t="b">
        <f t="shared" ref="AC73" si="326">(X73+W73+Y73+Z73)=L73</f>
        <v>1</v>
      </c>
    </row>
    <row r="74" spans="1:29" s="42" customFormat="1" ht="47.25" x14ac:dyDescent="0.25">
      <c r="A74" s="52"/>
      <c r="B74" s="115" t="s">
        <v>324</v>
      </c>
      <c r="C74" s="131" t="s">
        <v>325</v>
      </c>
      <c r="D74" s="117" t="s">
        <v>326</v>
      </c>
      <c r="E74" s="95">
        <v>2022</v>
      </c>
      <c r="F74" s="95">
        <v>2025</v>
      </c>
      <c r="G74" s="41">
        <f>'20.1'!Y216</f>
        <v>17.091249999999999</v>
      </c>
      <c r="H74" s="41">
        <f t="shared" ref="H74" si="327">G74*1.2</f>
        <v>20.509499999999999</v>
      </c>
      <c r="I74" s="41">
        <v>23.109000000000002</v>
      </c>
      <c r="J74" s="41">
        <v>0</v>
      </c>
      <c r="K74" s="41">
        <f t="shared" ref="K74" si="328">I74+J74</f>
        <v>23.109000000000002</v>
      </c>
      <c r="L74" s="41">
        <v>6.6470000000000002</v>
      </c>
      <c r="M74" s="96">
        <f t="shared" ref="M74" si="329">K74-L74</f>
        <v>16.462000000000003</v>
      </c>
      <c r="N74" s="41">
        <v>9.5000000000000001E-2</v>
      </c>
      <c r="O74" s="41">
        <f t="shared" ref="O74" si="330">H74-N74</f>
        <v>20.4145</v>
      </c>
      <c r="P74" s="41">
        <f t="shared" ref="P74" si="331">L74-N74</f>
        <v>6.5520000000000005</v>
      </c>
      <c r="Q74" s="41">
        <v>0</v>
      </c>
      <c r="R74" s="41">
        <v>0</v>
      </c>
      <c r="S74" s="41">
        <v>0</v>
      </c>
      <c r="T74" s="41">
        <v>0</v>
      </c>
      <c r="U74" s="41">
        <v>0</v>
      </c>
      <c r="V74" s="41">
        <v>0</v>
      </c>
      <c r="W74" s="41">
        <v>0</v>
      </c>
      <c r="X74" s="41">
        <f>P74</f>
        <v>6.5520000000000005</v>
      </c>
      <c r="Y74" s="41">
        <v>0</v>
      </c>
      <c r="Z74" s="41">
        <v>0</v>
      </c>
      <c r="AA74" s="41">
        <v>0</v>
      </c>
      <c r="AC74" s="101" t="b">
        <f t="shared" ref="AC74" si="332">(X74+W74+Y74+Z74)=L74</f>
        <v>0</v>
      </c>
    </row>
    <row r="75" spans="1:29" s="42" customFormat="1" ht="47.25" x14ac:dyDescent="0.25">
      <c r="A75" s="52"/>
      <c r="B75" s="115" t="s">
        <v>324</v>
      </c>
      <c r="C75" s="131" t="s">
        <v>327</v>
      </c>
      <c r="D75" s="117" t="s">
        <v>328</v>
      </c>
      <c r="E75" s="95">
        <v>2022</v>
      </c>
      <c r="F75" s="95">
        <v>2025</v>
      </c>
      <c r="G75" s="41">
        <f>'20.1'!Y218</f>
        <v>22.6465</v>
      </c>
      <c r="H75" s="41">
        <f t="shared" ref="H75" si="333">G75*1.2</f>
        <v>27.175799999999999</v>
      </c>
      <c r="I75" s="41">
        <v>30.619</v>
      </c>
      <c r="J75" s="41">
        <v>0</v>
      </c>
      <c r="K75" s="41">
        <f t="shared" ref="K75" si="334">I75+J75</f>
        <v>30.619</v>
      </c>
      <c r="L75" s="41">
        <v>8.6069999999999993</v>
      </c>
      <c r="M75" s="96">
        <f t="shared" ref="M75" si="335">K75-L75</f>
        <v>22.012</v>
      </c>
      <c r="N75" s="41">
        <v>0.127</v>
      </c>
      <c r="O75" s="41">
        <f t="shared" ref="O75" si="336">H75-N75</f>
        <v>27.0488</v>
      </c>
      <c r="P75" s="41">
        <f t="shared" ref="P75" si="337">L75-N75</f>
        <v>8.4799999999999986</v>
      </c>
      <c r="Q75" s="41">
        <v>0</v>
      </c>
      <c r="R75" s="41">
        <v>0</v>
      </c>
      <c r="S75" s="41">
        <v>0</v>
      </c>
      <c r="T75" s="41">
        <v>0</v>
      </c>
      <c r="U75" s="41">
        <v>0</v>
      </c>
      <c r="V75" s="41">
        <v>0</v>
      </c>
      <c r="W75" s="41">
        <v>0</v>
      </c>
      <c r="X75" s="41">
        <f>P75</f>
        <v>8.4799999999999986</v>
      </c>
      <c r="Y75" s="41">
        <v>0</v>
      </c>
      <c r="Z75" s="41">
        <v>0</v>
      </c>
      <c r="AA75" s="41">
        <v>0</v>
      </c>
      <c r="AC75" s="101" t="b">
        <f t="shared" ref="AC75" si="338">(X75+W75+Y75+Z75)=L75</f>
        <v>0</v>
      </c>
    </row>
    <row r="76" spans="1:29" s="42" customFormat="1" ht="47.25" x14ac:dyDescent="0.25">
      <c r="A76" s="52"/>
      <c r="B76" s="115" t="s">
        <v>324</v>
      </c>
      <c r="C76" s="128" t="s">
        <v>330</v>
      </c>
      <c r="D76" s="130" t="s">
        <v>331</v>
      </c>
      <c r="E76" s="95">
        <v>2026</v>
      </c>
      <c r="F76" s="95">
        <v>2026</v>
      </c>
      <c r="G76" s="41">
        <f>'20.1'!Y220</f>
        <v>16.762983500000001</v>
      </c>
      <c r="H76" s="41">
        <f t="shared" ref="H76" si="339">G76*1.2</f>
        <v>20.1155802</v>
      </c>
      <c r="I76" s="41">
        <v>26.497</v>
      </c>
      <c r="J76" s="41">
        <v>0</v>
      </c>
      <c r="K76" s="41">
        <f t="shared" ref="K76" si="340">I76+J76</f>
        <v>26.497</v>
      </c>
      <c r="L76" s="41">
        <v>9.907</v>
      </c>
      <c r="M76" s="96">
        <f t="shared" ref="M76" si="341">K76-L76</f>
        <v>16.59</v>
      </c>
      <c r="N76" s="41">
        <v>0</v>
      </c>
      <c r="O76" s="41">
        <f t="shared" ref="O76" si="342">H76-N76</f>
        <v>20.1155802</v>
      </c>
      <c r="P76" s="41">
        <f t="shared" ref="P76" si="343">L76-N76</f>
        <v>9.907</v>
      </c>
      <c r="Q76" s="41">
        <v>0</v>
      </c>
      <c r="R76" s="41">
        <v>0</v>
      </c>
      <c r="S76" s="41">
        <v>0</v>
      </c>
      <c r="T76" s="41">
        <v>0</v>
      </c>
      <c r="U76" s="41">
        <v>0</v>
      </c>
      <c r="V76" s="41">
        <v>0</v>
      </c>
      <c r="W76" s="41">
        <v>0</v>
      </c>
      <c r="X76" s="41">
        <v>0</v>
      </c>
      <c r="Y76" s="41">
        <f t="shared" ref="Y76:Y81" si="344">P76</f>
        <v>9.907</v>
      </c>
      <c r="Z76" s="41">
        <v>0</v>
      </c>
      <c r="AA76" s="41">
        <v>0</v>
      </c>
      <c r="AC76" s="101" t="b">
        <f t="shared" ref="AC76" si="345">(X76+W76+Y76+Z76)=L76</f>
        <v>1</v>
      </c>
    </row>
    <row r="77" spans="1:29" s="42" customFormat="1" ht="47.25" x14ac:dyDescent="0.25">
      <c r="A77" s="52"/>
      <c r="B77" s="115" t="s">
        <v>324</v>
      </c>
      <c r="C77" s="128" t="s">
        <v>332</v>
      </c>
      <c r="D77" s="130" t="s">
        <v>333</v>
      </c>
      <c r="E77" s="95">
        <v>2026</v>
      </c>
      <c r="F77" s="95">
        <v>2026</v>
      </c>
      <c r="G77" s="41">
        <f>'20.1'!Y224</f>
        <v>24.232846000000002</v>
      </c>
      <c r="H77" s="41">
        <f t="shared" ref="H77" si="346">G77*1.2</f>
        <v>29.0794152</v>
      </c>
      <c r="I77" s="41">
        <v>38.304000000000002</v>
      </c>
      <c r="J77" s="41">
        <v>0</v>
      </c>
      <c r="K77" s="41">
        <f t="shared" ref="K77" si="347">I77+J77</f>
        <v>38.304000000000002</v>
      </c>
      <c r="L77" s="41">
        <v>18.914000000000001</v>
      </c>
      <c r="M77" s="96">
        <f t="shared" ref="M77" si="348">K77-L77</f>
        <v>19.39</v>
      </c>
      <c r="N77" s="41">
        <v>0</v>
      </c>
      <c r="O77" s="41">
        <f t="shared" ref="O77" si="349">H77-N77</f>
        <v>29.0794152</v>
      </c>
      <c r="P77" s="41">
        <f t="shared" ref="P77" si="350">L77-N77</f>
        <v>18.914000000000001</v>
      </c>
      <c r="Q77" s="41">
        <v>0</v>
      </c>
      <c r="R77" s="41">
        <v>0</v>
      </c>
      <c r="S77" s="41">
        <v>0</v>
      </c>
      <c r="T77" s="41">
        <v>0</v>
      </c>
      <c r="U77" s="41">
        <v>0</v>
      </c>
      <c r="V77" s="41">
        <v>0</v>
      </c>
      <c r="W77" s="41">
        <v>0</v>
      </c>
      <c r="X77" s="41">
        <v>0</v>
      </c>
      <c r="Y77" s="41">
        <f t="shared" si="344"/>
        <v>18.914000000000001</v>
      </c>
      <c r="Z77" s="41">
        <v>0</v>
      </c>
      <c r="AA77" s="41">
        <v>0</v>
      </c>
      <c r="AC77" s="101" t="b">
        <f t="shared" ref="AC77" si="351">(X77+W77+Y77+Z77)=L77</f>
        <v>1</v>
      </c>
    </row>
    <row r="78" spans="1:29" s="42" customFormat="1" ht="47.25" x14ac:dyDescent="0.25">
      <c r="A78" s="52"/>
      <c r="B78" s="115" t="s">
        <v>324</v>
      </c>
      <c r="C78" s="128" t="s">
        <v>339</v>
      </c>
      <c r="D78" s="130" t="s">
        <v>340</v>
      </c>
      <c r="E78" s="95">
        <v>2026</v>
      </c>
      <c r="F78" s="95">
        <v>2026</v>
      </c>
      <c r="G78" s="41">
        <f>'20.1'!Y228</f>
        <v>22.363520999999999</v>
      </c>
      <c r="H78" s="41">
        <f t="shared" ref="H78" si="352">G78*1.2</f>
        <v>26.836225199999998</v>
      </c>
      <c r="I78" s="41">
        <v>35.348999999999997</v>
      </c>
      <c r="J78" s="41">
        <v>0</v>
      </c>
      <c r="K78" s="41">
        <f t="shared" ref="K78" si="353">I78+J78</f>
        <v>35.348999999999997</v>
      </c>
      <c r="L78" s="41">
        <v>17.305</v>
      </c>
      <c r="M78" s="96">
        <f t="shared" ref="M78" si="354">K78-L78</f>
        <v>18.043999999999997</v>
      </c>
      <c r="N78" s="41">
        <v>0</v>
      </c>
      <c r="O78" s="41">
        <f t="shared" ref="O78" si="355">H78-N78</f>
        <v>26.836225199999998</v>
      </c>
      <c r="P78" s="41">
        <f t="shared" ref="P78" si="356">L78-N78</f>
        <v>17.305</v>
      </c>
      <c r="Q78" s="41">
        <v>0</v>
      </c>
      <c r="R78" s="41">
        <v>0</v>
      </c>
      <c r="S78" s="41">
        <v>0</v>
      </c>
      <c r="T78" s="41">
        <v>0</v>
      </c>
      <c r="U78" s="41">
        <v>0</v>
      </c>
      <c r="V78" s="41">
        <v>0</v>
      </c>
      <c r="W78" s="41">
        <v>0</v>
      </c>
      <c r="X78" s="41">
        <v>0</v>
      </c>
      <c r="Y78" s="41">
        <f t="shared" si="344"/>
        <v>17.305</v>
      </c>
      <c r="Z78" s="41">
        <v>0</v>
      </c>
      <c r="AA78" s="41">
        <v>0</v>
      </c>
      <c r="AC78" s="101" t="b">
        <f t="shared" ref="AC78" si="357">(X78+W78+Y78+Z78)=L78</f>
        <v>1</v>
      </c>
    </row>
    <row r="79" spans="1:29" s="42" customFormat="1" ht="47.25" x14ac:dyDescent="0.25">
      <c r="A79" s="52"/>
      <c r="B79" s="115" t="s">
        <v>324</v>
      </c>
      <c r="C79" s="128" t="s">
        <v>341</v>
      </c>
      <c r="D79" s="130" t="s">
        <v>342</v>
      </c>
      <c r="E79" s="95">
        <v>2026</v>
      </c>
      <c r="F79" s="95">
        <v>2026</v>
      </c>
      <c r="G79" s="41">
        <f>'20.1'!Y232</f>
        <v>23.576521</v>
      </c>
      <c r="H79" s="41">
        <f t="shared" ref="H79" si="358">G79*1.2</f>
        <v>28.291825199999998</v>
      </c>
      <c r="I79" s="41">
        <v>37.267000000000003</v>
      </c>
      <c r="J79" s="41">
        <v>0</v>
      </c>
      <c r="K79" s="41">
        <f t="shared" ref="K79" si="359">I79+J79</f>
        <v>37.267000000000003</v>
      </c>
      <c r="L79" s="41">
        <v>17.035</v>
      </c>
      <c r="M79" s="96">
        <f t="shared" ref="M79" si="360">K79-L79</f>
        <v>20.232000000000003</v>
      </c>
      <c r="N79" s="41">
        <v>0</v>
      </c>
      <c r="O79" s="41">
        <f t="shared" ref="O79" si="361">H79-N79</f>
        <v>28.291825199999998</v>
      </c>
      <c r="P79" s="41">
        <f t="shared" ref="P79" si="362">L79-N79</f>
        <v>17.035</v>
      </c>
      <c r="Q79" s="41">
        <v>0</v>
      </c>
      <c r="R79" s="41">
        <v>0</v>
      </c>
      <c r="S79" s="41">
        <v>0</v>
      </c>
      <c r="T79" s="41">
        <v>0</v>
      </c>
      <c r="U79" s="41">
        <v>0</v>
      </c>
      <c r="V79" s="41">
        <v>0</v>
      </c>
      <c r="W79" s="41">
        <v>0</v>
      </c>
      <c r="X79" s="41">
        <v>0</v>
      </c>
      <c r="Y79" s="41">
        <f t="shared" si="344"/>
        <v>17.035</v>
      </c>
      <c r="Z79" s="41">
        <v>0</v>
      </c>
      <c r="AA79" s="41">
        <v>0</v>
      </c>
      <c r="AC79" s="101" t="b">
        <f t="shared" ref="AC79" si="363">(X79+W79+Y79+Z79)=L79</f>
        <v>1</v>
      </c>
    </row>
    <row r="80" spans="1:29" s="42" customFormat="1" ht="47.25" x14ac:dyDescent="0.25">
      <c r="A80" s="52"/>
      <c r="B80" s="115" t="s">
        <v>324</v>
      </c>
      <c r="C80" s="128" t="s">
        <v>344</v>
      </c>
      <c r="D80" s="130" t="s">
        <v>345</v>
      </c>
      <c r="E80" s="95">
        <v>2026</v>
      </c>
      <c r="F80" s="95">
        <v>2026</v>
      </c>
      <c r="G80" s="41">
        <f>'20.1'!Y236</f>
        <v>23.209408499999999</v>
      </c>
      <c r="H80" s="41">
        <f t="shared" ref="H80" si="364">G80*1.2</f>
        <v>27.851290199999998</v>
      </c>
      <c r="I80" s="41">
        <v>36.686</v>
      </c>
      <c r="J80" s="41">
        <v>0</v>
      </c>
      <c r="K80" s="41">
        <f t="shared" ref="K80" si="365">I80+J80</f>
        <v>36.686</v>
      </c>
      <c r="L80" s="41">
        <v>17.036999999999999</v>
      </c>
      <c r="M80" s="96">
        <f t="shared" ref="M80" si="366">K80-L80</f>
        <v>19.649000000000001</v>
      </c>
      <c r="N80" s="41">
        <v>0</v>
      </c>
      <c r="O80" s="41">
        <f t="shared" ref="O80" si="367">H80-N80</f>
        <v>27.851290199999998</v>
      </c>
      <c r="P80" s="41">
        <f t="shared" ref="P80" si="368">L80-N80</f>
        <v>17.036999999999999</v>
      </c>
      <c r="Q80" s="41">
        <v>0</v>
      </c>
      <c r="R80" s="41">
        <v>0</v>
      </c>
      <c r="S80" s="41">
        <v>0</v>
      </c>
      <c r="T80" s="41">
        <v>0</v>
      </c>
      <c r="U80" s="41">
        <v>0</v>
      </c>
      <c r="V80" s="41">
        <v>0</v>
      </c>
      <c r="W80" s="41">
        <v>0</v>
      </c>
      <c r="X80" s="41">
        <v>0</v>
      </c>
      <c r="Y80" s="41">
        <f t="shared" si="344"/>
        <v>17.036999999999999</v>
      </c>
      <c r="Z80" s="41">
        <v>0</v>
      </c>
      <c r="AA80" s="41">
        <v>0</v>
      </c>
      <c r="AC80" s="101" t="b">
        <f t="shared" ref="AC80" si="369">(X80+W80+Y80+Z80)=L80</f>
        <v>1</v>
      </c>
    </row>
    <row r="81" spans="1:29" s="42" customFormat="1" ht="47.25" x14ac:dyDescent="0.25">
      <c r="A81" s="52"/>
      <c r="B81" s="115" t="s">
        <v>324</v>
      </c>
      <c r="C81" s="128" t="s">
        <v>347</v>
      </c>
      <c r="D81" s="130" t="s">
        <v>348</v>
      </c>
      <c r="E81" s="95">
        <v>2026</v>
      </c>
      <c r="F81" s="95">
        <v>2026</v>
      </c>
      <c r="G81" s="41">
        <f>'20.1'!Y240</f>
        <v>22.881246000000001</v>
      </c>
      <c r="H81" s="41">
        <f t="shared" ref="H81" si="370">G81*1.2</f>
        <v>27.4574952</v>
      </c>
      <c r="I81" s="41">
        <v>36.167000000000002</v>
      </c>
      <c r="J81" s="41">
        <v>0</v>
      </c>
      <c r="K81" s="41">
        <f t="shared" ref="K81" si="371">I81+J81</f>
        <v>36.167000000000002</v>
      </c>
      <c r="L81" s="41">
        <v>16.472000000000001</v>
      </c>
      <c r="M81" s="96">
        <f t="shared" ref="M81" si="372">K81-L81</f>
        <v>19.695</v>
      </c>
      <c r="N81" s="41">
        <v>0</v>
      </c>
      <c r="O81" s="41">
        <f t="shared" ref="O81" si="373">H81-N81</f>
        <v>27.4574952</v>
      </c>
      <c r="P81" s="41">
        <f t="shared" ref="P81" si="374">L81-N81</f>
        <v>16.472000000000001</v>
      </c>
      <c r="Q81" s="41">
        <v>0</v>
      </c>
      <c r="R81" s="41">
        <v>0</v>
      </c>
      <c r="S81" s="41">
        <v>0</v>
      </c>
      <c r="T81" s="41">
        <v>0</v>
      </c>
      <c r="U81" s="41">
        <v>0</v>
      </c>
      <c r="V81" s="41">
        <v>0</v>
      </c>
      <c r="W81" s="41">
        <v>0</v>
      </c>
      <c r="X81" s="41">
        <v>0</v>
      </c>
      <c r="Y81" s="41">
        <f t="shared" si="344"/>
        <v>16.472000000000001</v>
      </c>
      <c r="Z81" s="41">
        <v>0</v>
      </c>
      <c r="AA81" s="41">
        <v>0</v>
      </c>
      <c r="AC81" s="101" t="b">
        <f t="shared" ref="AC81" si="375">(X81+W81+Y81+Z81)=L81</f>
        <v>1</v>
      </c>
    </row>
    <row r="82" spans="1:29" s="42" customFormat="1" ht="47.25" x14ac:dyDescent="0.25">
      <c r="A82" s="52"/>
      <c r="B82" s="115" t="s">
        <v>324</v>
      </c>
      <c r="C82" s="128" t="s">
        <v>349</v>
      </c>
      <c r="D82" s="130" t="s">
        <v>350</v>
      </c>
      <c r="E82" s="95">
        <v>2027</v>
      </c>
      <c r="F82" s="95">
        <v>2027</v>
      </c>
      <c r="G82" s="41">
        <f>'20.1'!Y244</f>
        <v>21.011921000000001</v>
      </c>
      <c r="H82" s="41">
        <f t="shared" ref="H82" si="376">G82*1.2</f>
        <v>25.214305200000002</v>
      </c>
      <c r="I82" s="41">
        <v>34.817</v>
      </c>
      <c r="J82" s="41">
        <v>0</v>
      </c>
      <c r="K82" s="41">
        <f t="shared" ref="K82" si="377">I82+J82</f>
        <v>34.817</v>
      </c>
      <c r="L82" s="41">
        <v>15.164</v>
      </c>
      <c r="M82" s="96">
        <f t="shared" ref="M82" si="378">K82-L82</f>
        <v>19.652999999999999</v>
      </c>
      <c r="N82" s="41">
        <v>0</v>
      </c>
      <c r="O82" s="41">
        <f t="shared" ref="O82" si="379">H82-N82</f>
        <v>25.214305200000002</v>
      </c>
      <c r="P82" s="41">
        <f t="shared" ref="P82" si="380">L82-N82</f>
        <v>15.164</v>
      </c>
      <c r="Q82" s="41">
        <v>0</v>
      </c>
      <c r="R82" s="41">
        <v>0</v>
      </c>
      <c r="S82" s="41">
        <v>0</v>
      </c>
      <c r="T82" s="41">
        <v>0</v>
      </c>
      <c r="U82" s="41">
        <v>0</v>
      </c>
      <c r="V82" s="41">
        <v>0</v>
      </c>
      <c r="W82" s="41">
        <v>0</v>
      </c>
      <c r="X82" s="41">
        <v>0</v>
      </c>
      <c r="Y82" s="41">
        <v>0</v>
      </c>
      <c r="Z82" s="41">
        <f>P82</f>
        <v>15.164</v>
      </c>
      <c r="AA82" s="41">
        <v>0</v>
      </c>
      <c r="AC82" s="101" t="b">
        <f t="shared" ref="AC82" si="381">(X82+W82+Y82+Z82)=L82</f>
        <v>1</v>
      </c>
    </row>
    <row r="83" spans="1:29" s="42" customFormat="1" ht="47.25" x14ac:dyDescent="0.25">
      <c r="A83" s="52"/>
      <c r="B83" s="115" t="s">
        <v>324</v>
      </c>
      <c r="C83" s="128" t="s">
        <v>351</v>
      </c>
      <c r="D83" s="130" t="s">
        <v>352</v>
      </c>
      <c r="E83" s="95">
        <v>2027</v>
      </c>
      <c r="F83" s="95">
        <v>2027</v>
      </c>
      <c r="G83" s="41">
        <f>'20.1'!Y248</f>
        <v>21.011921000000001</v>
      </c>
      <c r="H83" s="41">
        <f t="shared" ref="H83" si="382">G83*1.2</f>
        <v>25.214305200000002</v>
      </c>
      <c r="I83" s="41">
        <v>34.817</v>
      </c>
      <c r="J83" s="41">
        <v>0</v>
      </c>
      <c r="K83" s="41">
        <f t="shared" ref="K83" si="383">I83+J83</f>
        <v>34.817</v>
      </c>
      <c r="L83" s="41">
        <v>15.164</v>
      </c>
      <c r="M83" s="96">
        <f t="shared" ref="M83" si="384">K83-L83</f>
        <v>19.652999999999999</v>
      </c>
      <c r="N83" s="41">
        <v>0</v>
      </c>
      <c r="O83" s="41">
        <f t="shared" ref="O83" si="385">H83-N83</f>
        <v>25.214305200000002</v>
      </c>
      <c r="P83" s="41">
        <f t="shared" ref="P83" si="386">L83-N83</f>
        <v>15.164</v>
      </c>
      <c r="Q83" s="41">
        <v>0</v>
      </c>
      <c r="R83" s="41">
        <v>0</v>
      </c>
      <c r="S83" s="41">
        <v>0</v>
      </c>
      <c r="T83" s="41">
        <v>0</v>
      </c>
      <c r="U83" s="41">
        <v>0</v>
      </c>
      <c r="V83" s="41">
        <v>0</v>
      </c>
      <c r="W83" s="41">
        <v>0</v>
      </c>
      <c r="X83" s="41">
        <v>0</v>
      </c>
      <c r="Y83" s="41">
        <v>0</v>
      </c>
      <c r="Z83" s="41">
        <f>P83</f>
        <v>15.164</v>
      </c>
      <c r="AA83" s="41">
        <v>0</v>
      </c>
      <c r="AC83" s="101" t="b">
        <f t="shared" ref="AC83" si="387">(X83+W83+Y83+Z83)=L83</f>
        <v>1</v>
      </c>
    </row>
    <row r="84" spans="1:29" s="42" customFormat="1" ht="47.25" x14ac:dyDescent="0.25">
      <c r="A84" s="52"/>
      <c r="B84" s="115" t="s">
        <v>324</v>
      </c>
      <c r="C84" s="128" t="s">
        <v>353</v>
      </c>
      <c r="D84" s="130" t="s">
        <v>354</v>
      </c>
      <c r="E84" s="95">
        <v>2027</v>
      </c>
      <c r="F84" s="95">
        <v>2027</v>
      </c>
      <c r="G84" s="41">
        <f>'20.1'!Y252</f>
        <v>31.321033500000002</v>
      </c>
      <c r="H84" s="41">
        <f t="shared" ref="H84" si="388">G84*1.2</f>
        <v>37.585240200000001</v>
      </c>
      <c r="I84" s="41">
        <v>51.899000000000001</v>
      </c>
      <c r="J84" s="41">
        <v>0</v>
      </c>
      <c r="K84" s="41">
        <f t="shared" ref="K84" si="389">I84+J84</f>
        <v>51.899000000000001</v>
      </c>
      <c r="L84" s="41">
        <v>21.35</v>
      </c>
      <c r="M84" s="96">
        <f t="shared" ref="M84" si="390">K84-L84</f>
        <v>30.548999999999999</v>
      </c>
      <c r="N84" s="41">
        <v>0</v>
      </c>
      <c r="O84" s="41">
        <f t="shared" ref="O84" si="391">H84-N84</f>
        <v>37.585240200000001</v>
      </c>
      <c r="P84" s="41">
        <f t="shared" ref="P84" si="392">L84-N84</f>
        <v>21.35</v>
      </c>
      <c r="Q84" s="41">
        <v>0</v>
      </c>
      <c r="R84" s="41">
        <v>0</v>
      </c>
      <c r="S84" s="41">
        <v>0</v>
      </c>
      <c r="T84" s="41">
        <v>0</v>
      </c>
      <c r="U84" s="41">
        <v>0</v>
      </c>
      <c r="V84" s="41">
        <v>0</v>
      </c>
      <c r="W84" s="41">
        <v>0</v>
      </c>
      <c r="X84" s="41">
        <v>0</v>
      </c>
      <c r="Y84" s="41">
        <v>0</v>
      </c>
      <c r="Z84" s="41">
        <f>P84</f>
        <v>21.35</v>
      </c>
      <c r="AA84" s="41">
        <v>0</v>
      </c>
      <c r="AC84" s="101" t="b">
        <f t="shared" ref="AC84" si="393">(X84+W84+Y84+Z84)=L84</f>
        <v>1</v>
      </c>
    </row>
    <row r="85" spans="1:29" s="42" customFormat="1" ht="47.25" x14ac:dyDescent="0.25">
      <c r="A85" s="52"/>
      <c r="B85" s="115" t="s">
        <v>324</v>
      </c>
      <c r="C85" s="128" t="s">
        <v>355</v>
      </c>
      <c r="D85" s="130" t="s">
        <v>356</v>
      </c>
      <c r="E85" s="95">
        <v>2027</v>
      </c>
      <c r="F85" s="95">
        <v>2027</v>
      </c>
      <c r="G85" s="41">
        <f>'20.1'!Y255</f>
        <v>4.6481000000000003</v>
      </c>
      <c r="H85" s="41">
        <f t="shared" ref="H85" si="394">G85*1.2</f>
        <v>5.5777200000000002</v>
      </c>
      <c r="I85" s="41">
        <v>7.702</v>
      </c>
      <c r="J85" s="41">
        <v>0</v>
      </c>
      <c r="K85" s="41">
        <f t="shared" ref="K85" si="395">I85+J85</f>
        <v>7.702</v>
      </c>
      <c r="L85" s="41">
        <v>3.1819999999999999</v>
      </c>
      <c r="M85" s="96">
        <f t="shared" ref="M85" si="396">K85-L85</f>
        <v>4.5199999999999996</v>
      </c>
      <c r="N85" s="41">
        <v>0</v>
      </c>
      <c r="O85" s="41">
        <f t="shared" ref="O85" si="397">H85-N85</f>
        <v>5.5777200000000002</v>
      </c>
      <c r="P85" s="41">
        <f t="shared" ref="P85" si="398">L85-N85</f>
        <v>3.1819999999999999</v>
      </c>
      <c r="Q85" s="41">
        <v>0</v>
      </c>
      <c r="R85" s="41">
        <v>0</v>
      </c>
      <c r="S85" s="41">
        <v>0</v>
      </c>
      <c r="T85" s="41">
        <v>0</v>
      </c>
      <c r="U85" s="41">
        <v>0</v>
      </c>
      <c r="V85" s="41">
        <v>0</v>
      </c>
      <c r="W85" s="41">
        <v>0</v>
      </c>
      <c r="X85" s="41">
        <v>0</v>
      </c>
      <c r="Y85" s="41">
        <v>0</v>
      </c>
      <c r="Z85" s="41">
        <f>P85</f>
        <v>3.1819999999999999</v>
      </c>
      <c r="AA85" s="41">
        <v>0</v>
      </c>
      <c r="AC85" s="101" t="b">
        <f t="shared" ref="AC85" si="399">(X85+W85+Y85+Z85)=L85</f>
        <v>1</v>
      </c>
    </row>
    <row r="86" spans="1:29" s="42" customFormat="1" ht="47.25" x14ac:dyDescent="0.25">
      <c r="A86" s="52"/>
      <c r="B86" s="115" t="s">
        <v>358</v>
      </c>
      <c r="C86" s="128" t="s">
        <v>359</v>
      </c>
      <c r="D86" s="117" t="s">
        <v>360</v>
      </c>
      <c r="E86" s="95">
        <v>2022</v>
      </c>
      <c r="F86" s="95">
        <v>2025</v>
      </c>
      <c r="G86" s="41">
        <f>'20.1'!Y259</f>
        <v>10.560926681800002</v>
      </c>
      <c r="H86" s="41">
        <f t="shared" ref="H86" si="400">G86*1.2</f>
        <v>12.673112018160001</v>
      </c>
      <c r="I86" s="41">
        <v>14.279</v>
      </c>
      <c r="J86" s="41">
        <v>0</v>
      </c>
      <c r="K86" s="41">
        <f t="shared" ref="K86" si="401">I86+J86</f>
        <v>14.279</v>
      </c>
      <c r="L86" s="41">
        <v>3.7080000000000002</v>
      </c>
      <c r="M86" s="96">
        <f t="shared" ref="M86" si="402">K86-L86</f>
        <v>10.571</v>
      </c>
      <c r="N86" s="41">
        <v>0.63700000000000001</v>
      </c>
      <c r="O86" s="41">
        <f t="shared" ref="O86" si="403">H86-N86</f>
        <v>12.036112018160001</v>
      </c>
      <c r="P86" s="41">
        <f t="shared" ref="P86" si="404">L86-N86</f>
        <v>3.0710000000000002</v>
      </c>
      <c r="Q86" s="41">
        <v>0</v>
      </c>
      <c r="R86" s="41">
        <v>0</v>
      </c>
      <c r="S86" s="41">
        <v>0</v>
      </c>
      <c r="T86" s="41">
        <v>0</v>
      </c>
      <c r="U86" s="41">
        <v>0</v>
      </c>
      <c r="V86" s="41">
        <v>0</v>
      </c>
      <c r="W86" s="41">
        <v>0</v>
      </c>
      <c r="X86" s="41">
        <f t="shared" ref="X86:X93" si="405">P86</f>
        <v>3.0710000000000002</v>
      </c>
      <c r="Y86" s="41">
        <v>0</v>
      </c>
      <c r="Z86" s="41">
        <v>0</v>
      </c>
      <c r="AA86" s="41">
        <v>0</v>
      </c>
      <c r="AC86" s="101" t="b">
        <f t="shared" ref="AC86" si="406">(X86+W86+Y86+Z86)=L86</f>
        <v>0</v>
      </c>
    </row>
    <row r="87" spans="1:29" s="42" customFormat="1" ht="47.25" x14ac:dyDescent="0.25">
      <c r="A87" s="52"/>
      <c r="B87" s="115" t="s">
        <v>358</v>
      </c>
      <c r="C87" s="128" t="s">
        <v>362</v>
      </c>
      <c r="D87" s="117" t="s">
        <v>363</v>
      </c>
      <c r="E87" s="95">
        <v>2022</v>
      </c>
      <c r="F87" s="95">
        <v>2025</v>
      </c>
      <c r="G87" s="41">
        <f>'20.1'!Y263</f>
        <v>9.7310081665000006</v>
      </c>
      <c r="H87" s="41">
        <f t="shared" ref="H87" si="407">G87*1.2</f>
        <v>11.6772097998</v>
      </c>
      <c r="I87" s="41">
        <v>13.157</v>
      </c>
      <c r="J87" s="41">
        <v>0</v>
      </c>
      <c r="K87" s="41">
        <f t="shared" ref="K87" si="408">I87+J87</f>
        <v>13.157</v>
      </c>
      <c r="L87" s="41">
        <v>2.94</v>
      </c>
      <c r="M87" s="96">
        <f t="shared" ref="M87" si="409">K87-L87</f>
        <v>10.217000000000001</v>
      </c>
      <c r="N87" s="41">
        <v>0.60699999999999998</v>
      </c>
      <c r="O87" s="41">
        <f t="shared" ref="O87" si="410">H87-N87</f>
        <v>11.070209799800001</v>
      </c>
      <c r="P87" s="41">
        <f t="shared" ref="P87" si="411">L87-N87</f>
        <v>2.3330000000000002</v>
      </c>
      <c r="Q87" s="41">
        <v>0</v>
      </c>
      <c r="R87" s="41">
        <v>0</v>
      </c>
      <c r="S87" s="41">
        <v>0</v>
      </c>
      <c r="T87" s="41">
        <v>0</v>
      </c>
      <c r="U87" s="41">
        <v>0</v>
      </c>
      <c r="V87" s="41">
        <v>0</v>
      </c>
      <c r="W87" s="41">
        <v>0</v>
      </c>
      <c r="X87" s="41">
        <f t="shared" si="405"/>
        <v>2.3330000000000002</v>
      </c>
      <c r="Y87" s="41">
        <v>0</v>
      </c>
      <c r="Z87" s="41">
        <v>0</v>
      </c>
      <c r="AA87" s="41">
        <v>0</v>
      </c>
      <c r="AC87" s="101" t="b">
        <f t="shared" ref="AC87" si="412">(X87+W87+Y87+Z87)=L87</f>
        <v>0</v>
      </c>
    </row>
    <row r="88" spans="1:29" s="42" customFormat="1" ht="63" x14ac:dyDescent="0.25">
      <c r="A88" s="52"/>
      <c r="B88" s="115" t="s">
        <v>358</v>
      </c>
      <c r="C88" s="128" t="s">
        <v>364</v>
      </c>
      <c r="D88" s="117" t="s">
        <v>365</v>
      </c>
      <c r="E88" s="95">
        <v>2024</v>
      </c>
      <c r="F88" s="95">
        <v>2025</v>
      </c>
      <c r="G88" s="41">
        <f>'20.1'!Y267</f>
        <v>3.7565617134999996</v>
      </c>
      <c r="H88" s="41">
        <f t="shared" ref="H88" si="413">G88*1.2</f>
        <v>4.5078740561999995</v>
      </c>
      <c r="I88" s="41">
        <v>4.9509999999999996</v>
      </c>
      <c r="J88" s="41">
        <v>0</v>
      </c>
      <c r="K88" s="41">
        <f t="shared" ref="K88" si="414">I88+J88</f>
        <v>4.9509999999999996</v>
      </c>
      <c r="L88" s="41">
        <v>1.4370000000000001</v>
      </c>
      <c r="M88" s="96">
        <f t="shared" ref="M88" si="415">K88-L88</f>
        <v>3.5139999999999993</v>
      </c>
      <c r="N88" s="41">
        <v>0</v>
      </c>
      <c r="O88" s="41">
        <f t="shared" ref="O88" si="416">H88-N88</f>
        <v>4.5078740561999995</v>
      </c>
      <c r="P88" s="41">
        <f t="shared" ref="P88" si="417">L88-N88</f>
        <v>1.4370000000000001</v>
      </c>
      <c r="Q88" s="41">
        <v>0</v>
      </c>
      <c r="R88" s="41">
        <v>0</v>
      </c>
      <c r="S88" s="41">
        <v>0</v>
      </c>
      <c r="T88" s="41">
        <v>0</v>
      </c>
      <c r="U88" s="41">
        <v>0</v>
      </c>
      <c r="V88" s="41">
        <v>0</v>
      </c>
      <c r="W88" s="41">
        <v>0</v>
      </c>
      <c r="X88" s="41">
        <f t="shared" si="405"/>
        <v>1.4370000000000001</v>
      </c>
      <c r="Y88" s="41">
        <v>0</v>
      </c>
      <c r="Z88" s="41">
        <v>0</v>
      </c>
      <c r="AA88" s="41">
        <v>0</v>
      </c>
      <c r="AC88" s="101" t="b">
        <f t="shared" ref="AC88" si="418">(X88+W88+Y88+Z88)=L88</f>
        <v>1</v>
      </c>
    </row>
    <row r="89" spans="1:29" s="42" customFormat="1" ht="47.25" x14ac:dyDescent="0.25">
      <c r="A89" s="52"/>
      <c r="B89" s="115" t="s">
        <v>358</v>
      </c>
      <c r="C89" s="128" t="s">
        <v>367</v>
      </c>
      <c r="D89" s="119" t="s">
        <v>368</v>
      </c>
      <c r="E89" s="95">
        <v>2024</v>
      </c>
      <c r="F89" s="95">
        <v>2025</v>
      </c>
      <c r="G89" s="41">
        <f>'20.1'!Y271</f>
        <v>2.5054891585000001</v>
      </c>
      <c r="H89" s="41">
        <f t="shared" ref="H89" si="419">G89*1.2</f>
        <v>3.0065869902000002</v>
      </c>
      <c r="I89" s="41">
        <v>3.3029999999999999</v>
      </c>
      <c r="J89" s="41">
        <v>0</v>
      </c>
      <c r="K89" s="41">
        <f t="shared" ref="K89" si="420">I89+J89</f>
        <v>3.3029999999999999</v>
      </c>
      <c r="L89" s="41">
        <v>1.1180000000000001</v>
      </c>
      <c r="M89" s="96">
        <f t="shared" ref="M89" si="421">K89-L89</f>
        <v>2.1849999999999996</v>
      </c>
      <c r="N89" s="41">
        <v>0</v>
      </c>
      <c r="O89" s="41">
        <f t="shared" ref="O89" si="422">H89-N89</f>
        <v>3.0065869902000002</v>
      </c>
      <c r="P89" s="41">
        <f t="shared" ref="P89" si="423">L89-N89</f>
        <v>1.1180000000000001</v>
      </c>
      <c r="Q89" s="41">
        <v>0</v>
      </c>
      <c r="R89" s="41">
        <v>0</v>
      </c>
      <c r="S89" s="41">
        <v>0</v>
      </c>
      <c r="T89" s="41">
        <v>0</v>
      </c>
      <c r="U89" s="41">
        <v>0</v>
      </c>
      <c r="V89" s="41">
        <v>0</v>
      </c>
      <c r="W89" s="41">
        <v>0</v>
      </c>
      <c r="X89" s="41">
        <f t="shared" si="405"/>
        <v>1.1180000000000001</v>
      </c>
      <c r="Y89" s="41">
        <v>0</v>
      </c>
      <c r="Z89" s="41">
        <v>0</v>
      </c>
      <c r="AA89" s="41">
        <v>0</v>
      </c>
      <c r="AC89" s="101" t="b">
        <f t="shared" ref="AC89" si="424">(X89+W89+Y89+Z89)=L89</f>
        <v>1</v>
      </c>
    </row>
    <row r="90" spans="1:29" s="42" customFormat="1" ht="63" x14ac:dyDescent="0.25">
      <c r="A90" s="52"/>
      <c r="B90" s="115" t="s">
        <v>358</v>
      </c>
      <c r="C90" s="128" t="s">
        <v>369</v>
      </c>
      <c r="D90" s="119" t="s">
        <v>370</v>
      </c>
      <c r="E90" s="95">
        <v>2024</v>
      </c>
      <c r="F90" s="95">
        <v>2025</v>
      </c>
      <c r="G90" s="41">
        <f>'20.1'!Y275</f>
        <v>3.2793590832000001</v>
      </c>
      <c r="H90" s="41">
        <f t="shared" ref="H90" si="425">G90*1.2</f>
        <v>3.9352308998400001</v>
      </c>
      <c r="I90" s="41">
        <v>4.3220000000000001</v>
      </c>
      <c r="J90" s="41">
        <v>0</v>
      </c>
      <c r="K90" s="41">
        <f t="shared" ref="K90" si="426">I90+J90</f>
        <v>4.3220000000000001</v>
      </c>
      <c r="L90" s="41">
        <v>2.2400000000000002</v>
      </c>
      <c r="M90" s="96">
        <f t="shared" ref="M90" si="427">K90-L90</f>
        <v>2.0819999999999999</v>
      </c>
      <c r="N90" s="41">
        <v>0</v>
      </c>
      <c r="O90" s="41">
        <f t="shared" ref="O90" si="428">H90-N90</f>
        <v>3.9352308998400001</v>
      </c>
      <c r="P90" s="41">
        <f t="shared" ref="P90" si="429">L90-N90</f>
        <v>2.2400000000000002</v>
      </c>
      <c r="Q90" s="41">
        <v>0</v>
      </c>
      <c r="R90" s="41">
        <v>0</v>
      </c>
      <c r="S90" s="41">
        <v>0</v>
      </c>
      <c r="T90" s="41">
        <v>0</v>
      </c>
      <c r="U90" s="41">
        <v>0</v>
      </c>
      <c r="V90" s="41">
        <v>0</v>
      </c>
      <c r="W90" s="41">
        <v>0</v>
      </c>
      <c r="X90" s="41">
        <f t="shared" si="405"/>
        <v>2.2400000000000002</v>
      </c>
      <c r="Y90" s="41">
        <v>0</v>
      </c>
      <c r="Z90" s="41">
        <v>0</v>
      </c>
      <c r="AA90" s="41">
        <v>0</v>
      </c>
      <c r="AC90" s="101" t="b">
        <f t="shared" ref="AC90" si="430">(X90+W90+Y90+Z90)=L90</f>
        <v>1</v>
      </c>
    </row>
    <row r="91" spans="1:29" s="42" customFormat="1" ht="47.25" x14ac:dyDescent="0.25">
      <c r="A91" s="52"/>
      <c r="B91" s="115" t="s">
        <v>358</v>
      </c>
      <c r="C91" s="128" t="s">
        <v>371</v>
      </c>
      <c r="D91" s="119" t="s">
        <v>372</v>
      </c>
      <c r="E91" s="95">
        <v>2024</v>
      </c>
      <c r="F91" s="95">
        <v>2025</v>
      </c>
      <c r="G91" s="41">
        <f>'20.1'!Y279</f>
        <v>5.8583636059000002</v>
      </c>
      <c r="H91" s="41">
        <f t="shared" ref="H91" si="431">G91*1.2</f>
        <v>7.0300363270800004</v>
      </c>
      <c r="I91" s="41">
        <v>7.7210000000000001</v>
      </c>
      <c r="J91" s="41">
        <v>0</v>
      </c>
      <c r="K91" s="41">
        <f t="shared" ref="K91" si="432">I91+J91</f>
        <v>7.7210000000000001</v>
      </c>
      <c r="L91" s="41">
        <v>2.2050000000000001</v>
      </c>
      <c r="M91" s="96">
        <f t="shared" ref="M91" si="433">K91-L91</f>
        <v>5.516</v>
      </c>
      <c r="N91" s="41">
        <v>0.38100000000000001</v>
      </c>
      <c r="O91" s="41">
        <f t="shared" ref="O91" si="434">H91-N91</f>
        <v>6.6490363270800001</v>
      </c>
      <c r="P91" s="41">
        <f t="shared" ref="P91" si="435">L91-N91</f>
        <v>1.8240000000000001</v>
      </c>
      <c r="Q91" s="41">
        <v>0</v>
      </c>
      <c r="R91" s="41">
        <v>0</v>
      </c>
      <c r="S91" s="41">
        <v>0</v>
      </c>
      <c r="T91" s="41">
        <v>0</v>
      </c>
      <c r="U91" s="41">
        <v>0</v>
      </c>
      <c r="V91" s="41">
        <v>0</v>
      </c>
      <c r="W91" s="41">
        <v>0</v>
      </c>
      <c r="X91" s="41">
        <f t="shared" si="405"/>
        <v>1.8240000000000001</v>
      </c>
      <c r="Y91" s="41">
        <v>0</v>
      </c>
      <c r="Z91" s="41">
        <v>0</v>
      </c>
      <c r="AA91" s="41">
        <v>0</v>
      </c>
      <c r="AC91" s="101" t="b">
        <f t="shared" ref="AC91" si="436">(X91+W91+Y91+Z91)=L91</f>
        <v>0</v>
      </c>
    </row>
    <row r="92" spans="1:29" s="42" customFormat="1" ht="63" x14ac:dyDescent="0.25">
      <c r="A92" s="52"/>
      <c r="B92" s="115" t="s">
        <v>358</v>
      </c>
      <c r="C92" s="128" t="s">
        <v>373</v>
      </c>
      <c r="D92" s="119" t="s">
        <v>374</v>
      </c>
      <c r="E92" s="95">
        <v>2024</v>
      </c>
      <c r="F92" s="95">
        <v>2025</v>
      </c>
      <c r="G92" s="41">
        <f>'20.1'!Y283</f>
        <v>13.84527492</v>
      </c>
      <c r="H92" s="41">
        <f t="shared" ref="H92" si="437">G92*1.2</f>
        <v>16.614329903999998</v>
      </c>
      <c r="I92" s="41">
        <v>18.248000000000001</v>
      </c>
      <c r="J92" s="41">
        <v>0</v>
      </c>
      <c r="K92" s="41">
        <f t="shared" ref="K92" si="438">I92+J92</f>
        <v>18.248000000000001</v>
      </c>
      <c r="L92" s="41">
        <v>12.051</v>
      </c>
      <c r="M92" s="96">
        <f t="shared" ref="M92" si="439">K92-L92</f>
        <v>6.197000000000001</v>
      </c>
      <c r="N92" s="41">
        <v>1.994</v>
      </c>
      <c r="O92" s="41">
        <f t="shared" ref="O92" si="440">H92-N92</f>
        <v>14.620329903999998</v>
      </c>
      <c r="P92" s="41">
        <f t="shared" ref="P92" si="441">L92-N92</f>
        <v>10.057</v>
      </c>
      <c r="Q92" s="41">
        <v>0</v>
      </c>
      <c r="R92" s="41">
        <v>0</v>
      </c>
      <c r="S92" s="41">
        <v>0</v>
      </c>
      <c r="T92" s="41">
        <v>0</v>
      </c>
      <c r="U92" s="41">
        <v>0</v>
      </c>
      <c r="V92" s="41">
        <v>0</v>
      </c>
      <c r="W92" s="41">
        <v>0</v>
      </c>
      <c r="X92" s="41">
        <f t="shared" si="405"/>
        <v>10.057</v>
      </c>
      <c r="Y92" s="41">
        <v>0</v>
      </c>
      <c r="Z92" s="41">
        <v>0</v>
      </c>
      <c r="AA92" s="41">
        <v>0</v>
      </c>
      <c r="AC92" s="101" t="b">
        <f t="shared" ref="AC92" si="442">(X92+W92+Y92+Z92)=L92</f>
        <v>0</v>
      </c>
    </row>
    <row r="93" spans="1:29" s="42" customFormat="1" ht="47.25" x14ac:dyDescent="0.25">
      <c r="A93" s="52"/>
      <c r="B93" s="115" t="s">
        <v>358</v>
      </c>
      <c r="C93" s="128" t="s">
        <v>375</v>
      </c>
      <c r="D93" s="119" t="s">
        <v>376</v>
      </c>
      <c r="E93" s="95">
        <v>2024</v>
      </c>
      <c r="F93" s="95">
        <v>2025</v>
      </c>
      <c r="G93" s="41">
        <f>'20.1'!Y287</f>
        <v>3.7482212297999999</v>
      </c>
      <c r="H93" s="41">
        <f t="shared" ref="H93" si="443">G93*1.2</f>
        <v>4.4978654757599994</v>
      </c>
      <c r="I93" s="41">
        <v>4.9400000000000004</v>
      </c>
      <c r="J93" s="41">
        <v>0</v>
      </c>
      <c r="K93" s="41">
        <f t="shared" ref="K93" si="444">I93+J93</f>
        <v>4.9400000000000004</v>
      </c>
      <c r="L93" s="41">
        <v>1.3740000000000001</v>
      </c>
      <c r="M93" s="96">
        <f t="shared" ref="M93" si="445">K93-L93</f>
        <v>3.5660000000000003</v>
      </c>
      <c r="N93" s="41">
        <v>0</v>
      </c>
      <c r="O93" s="41">
        <f t="shared" ref="O93" si="446">H93-N93</f>
        <v>4.4978654757599994</v>
      </c>
      <c r="P93" s="41">
        <f t="shared" ref="P93" si="447">L93-N93</f>
        <v>1.3740000000000001</v>
      </c>
      <c r="Q93" s="41">
        <v>0</v>
      </c>
      <c r="R93" s="41">
        <v>0</v>
      </c>
      <c r="S93" s="41">
        <v>0</v>
      </c>
      <c r="T93" s="41">
        <v>0</v>
      </c>
      <c r="U93" s="41">
        <v>0</v>
      </c>
      <c r="V93" s="41">
        <v>0</v>
      </c>
      <c r="W93" s="41">
        <v>0</v>
      </c>
      <c r="X93" s="41">
        <f t="shared" si="405"/>
        <v>1.3740000000000001</v>
      </c>
      <c r="Y93" s="41">
        <v>0</v>
      </c>
      <c r="Z93" s="41">
        <v>0</v>
      </c>
      <c r="AA93" s="41">
        <v>0</v>
      </c>
      <c r="AC93" s="101" t="b">
        <f t="shared" ref="AC93" si="448">(X93+W93+Y93+Z93)=L93</f>
        <v>1</v>
      </c>
    </row>
    <row r="94" spans="1:29" s="42" customFormat="1" ht="63" x14ac:dyDescent="0.25">
      <c r="A94" s="52"/>
      <c r="B94" s="115" t="s">
        <v>358</v>
      </c>
      <c r="C94" s="128" t="s">
        <v>377</v>
      </c>
      <c r="D94" s="130" t="s">
        <v>378</v>
      </c>
      <c r="E94" s="95">
        <v>2026</v>
      </c>
      <c r="F94" s="95">
        <v>2026</v>
      </c>
      <c r="G94" s="41">
        <f>'20.1'!Y292</f>
        <v>3.2119607899999996</v>
      </c>
      <c r="H94" s="41">
        <f t="shared" ref="H94" si="449">G94*1.2</f>
        <v>3.8543529479999994</v>
      </c>
      <c r="I94" s="41">
        <v>5.077</v>
      </c>
      <c r="J94" s="41">
        <v>0</v>
      </c>
      <c r="K94" s="41">
        <f t="shared" ref="K94" si="450">I94+J94</f>
        <v>5.077</v>
      </c>
      <c r="L94" s="41">
        <v>3.0049999999999999</v>
      </c>
      <c r="M94" s="96">
        <f t="shared" ref="M94" si="451">K94-L94</f>
        <v>2.0720000000000001</v>
      </c>
      <c r="N94" s="41">
        <v>0</v>
      </c>
      <c r="O94" s="41">
        <f t="shared" ref="O94" si="452">H94-N94</f>
        <v>3.8543529479999994</v>
      </c>
      <c r="P94" s="41">
        <f t="shared" ref="P94" si="453">L94-N94</f>
        <v>3.0049999999999999</v>
      </c>
      <c r="Q94" s="41">
        <v>0</v>
      </c>
      <c r="R94" s="41">
        <v>0</v>
      </c>
      <c r="S94" s="41">
        <v>0</v>
      </c>
      <c r="T94" s="41">
        <v>0</v>
      </c>
      <c r="U94" s="41">
        <v>0</v>
      </c>
      <c r="V94" s="41">
        <v>0</v>
      </c>
      <c r="W94" s="41">
        <v>0</v>
      </c>
      <c r="X94" s="41">
        <v>0</v>
      </c>
      <c r="Y94" s="41">
        <f>P94</f>
        <v>3.0049999999999999</v>
      </c>
      <c r="Z94" s="41">
        <v>0</v>
      </c>
      <c r="AA94" s="41">
        <v>0</v>
      </c>
      <c r="AC94" s="101" t="b">
        <f t="shared" ref="AC94" si="454">(X94+W94+Y94+Z94)=L94</f>
        <v>1</v>
      </c>
    </row>
    <row r="95" spans="1:29" s="42" customFormat="1" ht="47.25" x14ac:dyDescent="0.25">
      <c r="A95" s="52"/>
      <c r="B95" s="115" t="s">
        <v>358</v>
      </c>
      <c r="C95" s="128" t="s">
        <v>380</v>
      </c>
      <c r="D95" s="130" t="s">
        <v>381</v>
      </c>
      <c r="E95" s="95">
        <v>2026</v>
      </c>
      <c r="F95" s="95">
        <v>2026</v>
      </c>
      <c r="G95" s="41">
        <f>'20.1'!Y295</f>
        <v>4.7971727999999993</v>
      </c>
      <c r="H95" s="41">
        <f t="shared" ref="H95" si="455">G95*1.2</f>
        <v>5.7566073599999994</v>
      </c>
      <c r="I95" s="41">
        <v>7.5830000000000002</v>
      </c>
      <c r="J95" s="41">
        <v>0</v>
      </c>
      <c r="K95" s="41">
        <f t="shared" ref="K95" si="456">I95+J95</f>
        <v>7.5830000000000002</v>
      </c>
      <c r="L95" s="41">
        <v>3.726</v>
      </c>
      <c r="M95" s="96">
        <f t="shared" ref="M95" si="457">K95-L95</f>
        <v>3.8570000000000002</v>
      </c>
      <c r="N95" s="41">
        <v>0</v>
      </c>
      <c r="O95" s="41">
        <f t="shared" ref="O95" si="458">H95-N95</f>
        <v>5.7566073599999994</v>
      </c>
      <c r="P95" s="41">
        <f t="shared" ref="P95" si="459">L95-N95</f>
        <v>3.726</v>
      </c>
      <c r="Q95" s="41">
        <v>0</v>
      </c>
      <c r="R95" s="41">
        <v>0</v>
      </c>
      <c r="S95" s="41">
        <v>0</v>
      </c>
      <c r="T95" s="41">
        <v>0</v>
      </c>
      <c r="U95" s="41">
        <v>0</v>
      </c>
      <c r="V95" s="41">
        <v>0</v>
      </c>
      <c r="W95" s="41">
        <v>0</v>
      </c>
      <c r="X95" s="41">
        <v>0</v>
      </c>
      <c r="Y95" s="41">
        <f>P95</f>
        <v>3.726</v>
      </c>
      <c r="Z95" s="41">
        <v>0</v>
      </c>
      <c r="AA95" s="41">
        <v>0</v>
      </c>
      <c r="AC95" s="101" t="b">
        <f t="shared" ref="AC95" si="460">(X95+W95+Y95+Z95)=L95</f>
        <v>1</v>
      </c>
    </row>
    <row r="96" spans="1:29" s="42" customFormat="1" ht="31.5" x14ac:dyDescent="0.25">
      <c r="A96" s="52"/>
      <c r="B96" s="115" t="s">
        <v>358</v>
      </c>
      <c r="C96" s="128" t="s">
        <v>382</v>
      </c>
      <c r="D96" s="130" t="s">
        <v>383</v>
      </c>
      <c r="E96" s="95">
        <v>2026</v>
      </c>
      <c r="F96" s="95">
        <v>2026</v>
      </c>
      <c r="G96" s="41">
        <f>'20.1'!Y298</f>
        <v>4.7971727999999993</v>
      </c>
      <c r="H96" s="41">
        <f t="shared" ref="H96" si="461">G96*1.2</f>
        <v>5.7566073599999994</v>
      </c>
      <c r="I96" s="41">
        <v>7.5830000000000002</v>
      </c>
      <c r="J96" s="41">
        <v>0</v>
      </c>
      <c r="K96" s="41">
        <f t="shared" ref="K96" si="462">I96+J96</f>
        <v>7.5830000000000002</v>
      </c>
      <c r="L96" s="41">
        <v>3.726</v>
      </c>
      <c r="M96" s="96">
        <f t="shared" ref="M96" si="463">K96-L96</f>
        <v>3.8570000000000002</v>
      </c>
      <c r="N96" s="41">
        <v>0</v>
      </c>
      <c r="O96" s="41">
        <f t="shared" ref="O96" si="464">H96-N96</f>
        <v>5.7566073599999994</v>
      </c>
      <c r="P96" s="41">
        <f t="shared" ref="P96" si="465">L96-N96</f>
        <v>3.726</v>
      </c>
      <c r="Q96" s="41">
        <v>0</v>
      </c>
      <c r="R96" s="41">
        <v>0</v>
      </c>
      <c r="S96" s="41">
        <v>0</v>
      </c>
      <c r="T96" s="41">
        <v>0</v>
      </c>
      <c r="U96" s="41">
        <v>0</v>
      </c>
      <c r="V96" s="41">
        <v>0</v>
      </c>
      <c r="W96" s="41">
        <v>0</v>
      </c>
      <c r="X96" s="41">
        <v>0</v>
      </c>
      <c r="Y96" s="41">
        <f>P96</f>
        <v>3.726</v>
      </c>
      <c r="Z96" s="41">
        <v>0</v>
      </c>
      <c r="AA96" s="41">
        <v>0</v>
      </c>
      <c r="AC96" s="101" t="b">
        <f t="shared" ref="AC96" si="466">(X96+W96+Y96+Z96)=L96</f>
        <v>1</v>
      </c>
    </row>
    <row r="97" spans="1:29" s="42" customFormat="1" ht="31.5" x14ac:dyDescent="0.25">
      <c r="A97" s="52"/>
      <c r="B97" s="115" t="s">
        <v>358</v>
      </c>
      <c r="C97" s="128" t="s">
        <v>384</v>
      </c>
      <c r="D97" s="130" t="s">
        <v>385</v>
      </c>
      <c r="E97" s="95">
        <v>2026</v>
      </c>
      <c r="F97" s="95">
        <v>2026</v>
      </c>
      <c r="G97" s="41">
        <f>'20.1'!Y301</f>
        <v>25.147861199999998</v>
      </c>
      <c r="H97" s="41">
        <f t="shared" ref="H97" si="467">G97*1.2</f>
        <v>30.177433439999994</v>
      </c>
      <c r="I97" s="41">
        <v>39.75</v>
      </c>
      <c r="J97" s="41">
        <v>0</v>
      </c>
      <c r="K97" s="41">
        <f t="shared" ref="K97" si="468">I97+J97</f>
        <v>39.75</v>
      </c>
      <c r="L97" s="41">
        <v>11.917999999999999</v>
      </c>
      <c r="M97" s="96">
        <f t="shared" ref="M97" si="469">K97-L97</f>
        <v>27.832000000000001</v>
      </c>
      <c r="N97" s="41">
        <v>0</v>
      </c>
      <c r="O97" s="41">
        <f t="shared" ref="O97" si="470">H97-N97</f>
        <v>30.177433439999994</v>
      </c>
      <c r="P97" s="41">
        <f t="shared" ref="P97" si="471">L97-N97</f>
        <v>11.917999999999999</v>
      </c>
      <c r="Q97" s="41">
        <v>0</v>
      </c>
      <c r="R97" s="41">
        <v>0</v>
      </c>
      <c r="S97" s="41">
        <v>0</v>
      </c>
      <c r="T97" s="41">
        <v>0</v>
      </c>
      <c r="U97" s="41">
        <v>0</v>
      </c>
      <c r="V97" s="41">
        <v>0</v>
      </c>
      <c r="W97" s="41">
        <v>0</v>
      </c>
      <c r="X97" s="41">
        <v>0</v>
      </c>
      <c r="Y97" s="41">
        <f>P97</f>
        <v>11.917999999999999</v>
      </c>
      <c r="Z97" s="41">
        <v>0</v>
      </c>
      <c r="AA97" s="41">
        <v>0</v>
      </c>
      <c r="AC97" s="101" t="b">
        <f t="shared" ref="AC97" si="472">(X97+W97+Y97+Z97)=L97</f>
        <v>1</v>
      </c>
    </row>
    <row r="98" spans="1:29" x14ac:dyDescent="0.25">
      <c r="N98" s="98"/>
    </row>
    <row r="99" spans="1:29" x14ac:dyDescent="0.25">
      <c r="L99" s="99"/>
      <c r="W99" s="99"/>
    </row>
  </sheetData>
  <mergeCells count="24">
    <mergeCell ref="B4:O4"/>
    <mergeCell ref="B6:O6"/>
    <mergeCell ref="B16:B17"/>
    <mergeCell ref="C16:C17"/>
    <mergeCell ref="D16:D17"/>
    <mergeCell ref="E16:E17"/>
    <mergeCell ref="F16:F17"/>
    <mergeCell ref="G16:K16"/>
    <mergeCell ref="L16:L17"/>
    <mergeCell ref="M16:M17"/>
    <mergeCell ref="AA16:AA17"/>
    <mergeCell ref="Y16:Y17"/>
    <mergeCell ref="Z16:Z17"/>
    <mergeCell ref="N16:N17"/>
    <mergeCell ref="O16:O17"/>
    <mergeCell ref="P16:P17"/>
    <mergeCell ref="Q16:Q17"/>
    <mergeCell ref="T16:T17"/>
    <mergeCell ref="U16:U17"/>
    <mergeCell ref="V16:V17"/>
    <mergeCell ref="W16:W17"/>
    <mergeCell ref="X16:X17"/>
    <mergeCell ref="R16:R17"/>
    <mergeCell ref="S16:S17"/>
  </mergeCells>
  <pageMargins left="0.70866141732283472" right="0.70866141732283472" top="0.74803149606299213" bottom="0.74803149606299213" header="0.31496062992125984" footer="0.31496062992125984"/>
  <pageSetup paperSize="9" scale="2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view="pageBreakPreview" zoomScale="130" zoomScaleNormal="100" zoomScaleSheetLayoutView="130" workbookViewId="0">
      <selection activeCell="M18" sqref="M18"/>
    </sheetView>
  </sheetViews>
  <sheetFormatPr defaultRowHeight="15" outlineLevelCol="1" x14ac:dyDescent="0.25"/>
  <cols>
    <col min="1" max="1" width="3.85546875" style="44" customWidth="1"/>
    <col min="2" max="2" width="50.7109375" style="44" customWidth="1"/>
    <col min="3" max="7" width="10.7109375" style="44" hidden="1" customWidth="1" outlineLevel="1"/>
    <col min="8" max="8" width="10.7109375" style="44" customWidth="1" collapsed="1"/>
    <col min="9" max="13" width="10.7109375" style="44" customWidth="1"/>
    <col min="14" max="16384" width="9.140625" style="44"/>
  </cols>
  <sheetData>
    <row r="1" spans="1:13" x14ac:dyDescent="0.25">
      <c r="A1" s="43"/>
    </row>
    <row r="4" spans="1:13" ht="18.75" x14ac:dyDescent="0.3">
      <c r="B4" s="45" t="s">
        <v>57</v>
      </c>
    </row>
    <row r="5" spans="1:13" ht="18.75" x14ac:dyDescent="0.3">
      <c r="B5" s="45"/>
    </row>
    <row r="6" spans="1:13" ht="18.75" x14ac:dyDescent="0.3">
      <c r="B6" s="45"/>
    </row>
    <row r="7" spans="1:13" ht="15.75" x14ac:dyDescent="0.25">
      <c r="B7" s="10" t="s">
        <v>112</v>
      </c>
      <c r="C7" s="11"/>
      <c r="D7" s="11"/>
      <c r="E7" s="11"/>
      <c r="F7" s="46"/>
      <c r="G7" s="46"/>
      <c r="H7" s="46"/>
      <c r="I7" s="46"/>
      <c r="J7" s="46"/>
    </row>
    <row r="8" spans="1:13" x14ac:dyDescent="0.25">
      <c r="B8" s="12" t="s">
        <v>61</v>
      </c>
      <c r="C8" s="12"/>
      <c r="D8" s="12"/>
      <c r="E8" s="12"/>
      <c r="F8" s="46"/>
      <c r="G8" s="46"/>
      <c r="H8" s="46"/>
      <c r="I8" s="46"/>
      <c r="J8" s="46"/>
    </row>
    <row r="9" spans="1:13" ht="15.75" x14ac:dyDescent="0.25">
      <c r="B9" s="1"/>
      <c r="C9" s="66"/>
      <c r="D9" s="66"/>
      <c r="E9" s="66"/>
      <c r="F9" s="66"/>
      <c r="G9" s="66"/>
      <c r="H9" s="66"/>
      <c r="I9" s="66"/>
      <c r="J9" s="66"/>
      <c r="K9" s="67"/>
      <c r="L9" s="67"/>
      <c r="M9" s="67"/>
    </row>
    <row r="10" spans="1:13" ht="15.75" x14ac:dyDescent="0.25">
      <c r="B10" s="10" t="s">
        <v>103</v>
      </c>
      <c r="C10" s="66"/>
      <c r="D10" s="66"/>
      <c r="E10" s="66"/>
      <c r="F10" s="66"/>
      <c r="G10" s="66"/>
      <c r="H10" s="66"/>
      <c r="I10" s="66"/>
      <c r="J10" s="66"/>
      <c r="K10" s="67"/>
      <c r="L10" s="67"/>
      <c r="M10" s="67"/>
    </row>
    <row r="11" spans="1:13" x14ac:dyDescent="0.25">
      <c r="B11" s="66"/>
      <c r="C11" s="66"/>
      <c r="D11" s="66"/>
      <c r="E11" s="66"/>
      <c r="F11" s="66"/>
      <c r="G11" s="66"/>
      <c r="H11" s="66"/>
      <c r="I11" s="66"/>
      <c r="J11" s="66"/>
      <c r="K11" s="67"/>
      <c r="L11" s="67"/>
      <c r="M11" s="67"/>
    </row>
    <row r="12" spans="1:13" x14ac:dyDescent="0.25">
      <c r="B12" s="66"/>
      <c r="C12" s="66"/>
      <c r="D12" s="66"/>
      <c r="E12" s="66"/>
      <c r="F12" s="66"/>
      <c r="G12" s="66"/>
      <c r="H12" s="66"/>
      <c r="I12" s="66"/>
      <c r="J12" s="66"/>
      <c r="K12" s="67"/>
      <c r="L12" s="67"/>
      <c r="M12" s="67"/>
    </row>
    <row r="13" spans="1:13" x14ac:dyDescent="0.25">
      <c r="B13" s="66"/>
      <c r="C13" s="66"/>
      <c r="D13" s="66"/>
      <c r="E13" s="66"/>
      <c r="F13" s="66"/>
      <c r="G13" s="66"/>
      <c r="H13" s="66"/>
      <c r="I13" s="66"/>
      <c r="J13" s="66"/>
      <c r="K13" s="67"/>
      <c r="L13" s="67"/>
      <c r="M13" s="67"/>
    </row>
    <row r="14" spans="1:13" x14ac:dyDescent="0.25">
      <c r="B14" s="66"/>
      <c r="C14" s="66"/>
      <c r="D14" s="66"/>
      <c r="E14" s="66"/>
      <c r="F14" s="66"/>
      <c r="G14" s="66"/>
      <c r="H14" s="66"/>
      <c r="I14" s="66"/>
      <c r="J14" s="66"/>
      <c r="K14" s="67"/>
      <c r="L14" s="67"/>
      <c r="M14" s="67"/>
    </row>
    <row r="15" spans="1:13" ht="15" customHeight="1" x14ac:dyDescent="0.25">
      <c r="B15" s="149" t="s">
        <v>32</v>
      </c>
      <c r="C15" s="151" t="s">
        <v>58</v>
      </c>
      <c r="D15" s="152"/>
      <c r="E15" s="152"/>
      <c r="F15" s="152"/>
      <c r="G15" s="152"/>
      <c r="H15" s="152"/>
      <c r="I15" s="152"/>
      <c r="J15" s="152"/>
      <c r="K15" s="152"/>
      <c r="L15" s="152"/>
      <c r="M15" s="153"/>
    </row>
    <row r="16" spans="1:13" ht="15.75" x14ac:dyDescent="0.25">
      <c r="B16" s="150"/>
      <c r="C16" s="68" t="s">
        <v>62</v>
      </c>
      <c r="D16" s="68" t="s">
        <v>63</v>
      </c>
      <c r="E16" s="68" t="s">
        <v>64</v>
      </c>
      <c r="F16" s="68" t="s">
        <v>65</v>
      </c>
      <c r="G16" s="68" t="s">
        <v>66</v>
      </c>
      <c r="H16" s="68" t="s">
        <v>67</v>
      </c>
      <c r="I16" s="68" t="s">
        <v>68</v>
      </c>
      <c r="J16" s="68" t="s">
        <v>69</v>
      </c>
      <c r="K16" s="68" t="s">
        <v>70</v>
      </c>
      <c r="L16" s="68" t="s">
        <v>71</v>
      </c>
      <c r="M16" s="68" t="s">
        <v>72</v>
      </c>
    </row>
    <row r="17" spans="2:13" ht="15.75" x14ac:dyDescent="0.25">
      <c r="B17" s="69" t="s">
        <v>59</v>
      </c>
      <c r="C17" s="68">
        <v>105.2557</v>
      </c>
      <c r="D17" s="68">
        <v>106.826398641827</v>
      </c>
      <c r="E17" s="68">
        <v>105.561885224957</v>
      </c>
      <c r="F17" s="68">
        <v>104.9</v>
      </c>
      <c r="G17" s="68">
        <v>113.9</v>
      </c>
      <c r="H17" s="70">
        <v>109.1</v>
      </c>
      <c r="I17" s="68">
        <v>109.11</v>
      </c>
      <c r="J17" s="68">
        <v>107.82</v>
      </c>
      <c r="K17" s="68">
        <v>105.26</v>
      </c>
      <c r="L17" s="68">
        <v>104.42</v>
      </c>
      <c r="M17" s="68">
        <v>104.42</v>
      </c>
    </row>
    <row r="18" spans="2:13" s="48" customFormat="1" x14ac:dyDescent="0.25"/>
    <row r="29" spans="2:13" x14ac:dyDescent="0.25">
      <c r="C29" s="49"/>
      <c r="D29" s="49"/>
      <c r="E29" s="49"/>
      <c r="F29" s="49"/>
      <c r="G29" s="49"/>
      <c r="H29" s="49"/>
    </row>
    <row r="30" spans="2:13" x14ac:dyDescent="0.25">
      <c r="C30" s="49"/>
      <c r="D30" s="49"/>
      <c r="E30" s="49"/>
      <c r="F30" s="49"/>
      <c r="G30" s="49"/>
      <c r="H30" s="49"/>
    </row>
    <row r="31" spans="2:13" ht="15.75" x14ac:dyDescent="0.25">
      <c r="C31" s="33"/>
      <c r="D31" s="33"/>
      <c r="E31" s="33"/>
      <c r="F31" s="33"/>
      <c r="G31" s="33"/>
      <c r="H31" s="49"/>
    </row>
    <row r="32" spans="2:13" ht="15.75" x14ac:dyDescent="0.25">
      <c r="C32" s="47"/>
      <c r="D32" s="47"/>
      <c r="E32" s="47"/>
      <c r="F32" s="47"/>
      <c r="G32" s="47"/>
      <c r="H32" s="49"/>
    </row>
    <row r="33" spans="3:8" ht="15.75" x14ac:dyDescent="0.25">
      <c r="C33" s="50"/>
      <c r="D33" s="50"/>
      <c r="E33" s="51"/>
      <c r="F33" s="50"/>
      <c r="G33" s="50"/>
      <c r="H33" s="49"/>
    </row>
  </sheetData>
  <mergeCells count="2">
    <mergeCell ref="B15:B16"/>
    <mergeCell ref="C15:M15"/>
  </mergeCells>
  <pageMargins left="0.7" right="0.7" top="0.75" bottom="0.75" header="0.3" footer="0.3"/>
  <pageSetup paperSize="9" scale="81" orientation="landscape" horizontalDpi="300" verticalDpi="300" r:id="rId1"/>
  <ignoredErrors>
    <ignoredError sqref="H16:M1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20.1</vt:lpstr>
      <vt:lpstr>20.2</vt:lpstr>
      <vt:lpstr>20.3</vt:lpstr>
      <vt:lpstr>20.4</vt:lpstr>
      <vt:lpstr>'20.1'!Заголовки_для_печати</vt:lpstr>
      <vt:lpstr>'20.1'!Область_печати</vt:lpstr>
      <vt:lpstr>'20.2'!Область_печати</vt:lpstr>
      <vt:lpstr>'20.3'!Область_печати</vt:lpstr>
      <vt:lpstr>'20.4'!Область_печати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Захарова Ольга Анатольевна</dc:creator>
  <cp:lastModifiedBy>ALEXANDR</cp:lastModifiedBy>
  <cp:lastPrinted>2023-09-22T10:21:08Z</cp:lastPrinted>
  <dcterms:created xsi:type="dcterms:W3CDTF">2023-02-27T09:24:43Z</dcterms:created>
  <dcterms:modified xsi:type="dcterms:W3CDTF">2025-11-14T14:33:42Z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